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motnz.sharepoint.com/sites/Finance2/FY 202324/Central Information Requests/"/>
    </mc:Choice>
  </mc:AlternateContent>
  <xr:revisionPtr revIDLastSave="0" documentId="8_{983AE656-B130-455A-846F-7C894ED48B2E}" xr6:coauthVersionLast="47" xr6:coauthVersionMax="47" xr10:uidLastSave="{00000000-0000-0000-0000-000000000000}"/>
  <bookViews>
    <workbookView xWindow="2868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benefits'!$A$1:$F$72</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4" l="1"/>
  <c r="C25" i="3"/>
  <c r="C25" i="2"/>
  <c r="C61" i="1"/>
  <c r="C75" i="1"/>
  <c r="C39" i="1"/>
  <c r="B6" i="13" l="1"/>
  <c r="E60" i="13"/>
  <c r="C60" i="13"/>
  <c r="C63" i="4"/>
  <c r="C62" i="4"/>
  <c r="B60" i="13" l="1"/>
  <c r="B59" i="13"/>
  <c r="D59" i="13"/>
  <c r="B58" i="13"/>
  <c r="D58" i="13"/>
  <c r="D57" i="13"/>
  <c r="B57" i="13"/>
  <c r="D56" i="13"/>
  <c r="B56" i="13"/>
  <c r="D55" i="13"/>
  <c r="B55" i="13"/>
  <c r="B2" i="4"/>
  <c r="B3" i="4"/>
  <c r="B2" i="3"/>
  <c r="B3" i="3"/>
  <c r="B2" i="2"/>
  <c r="B3" i="2"/>
  <c r="B2" i="1"/>
  <c r="B3" i="1"/>
  <c r="F58" i="13" l="1"/>
  <c r="D25" i="2" s="1"/>
  <c r="F60" i="13"/>
  <c r="E61" i="4" s="1"/>
  <c r="F59" i="13"/>
  <c r="D25" i="3" s="1"/>
  <c r="F57" i="13"/>
  <c r="D75" i="1" s="1"/>
  <c r="F56" i="13"/>
  <c r="D61" i="1" s="1"/>
  <c r="F55" i="13"/>
  <c r="D39" i="1" s="1"/>
  <c r="C13" i="13"/>
  <c r="C12" i="13"/>
  <c r="C11" i="13" s="1"/>
  <c r="C16" i="13" l="1"/>
  <c r="C17" i="13"/>
  <c r="B5" i="4" l="1"/>
  <c r="B4" i="4"/>
  <c r="B5" i="3"/>
  <c r="B4" i="3"/>
  <c r="B5" i="2"/>
  <c r="B4" i="2"/>
  <c r="B5" i="1"/>
  <c r="B4" i="1"/>
  <c r="C15" i="13" l="1"/>
  <c r="F12" i="13" l="1"/>
  <c r="C61" i="4"/>
  <c r="F11" i="13" s="1"/>
  <c r="F13" i="13" l="1"/>
  <c r="B75" i="1"/>
  <c r="B17" i="13" s="1"/>
  <c r="B61" i="1"/>
  <c r="B16" i="13" s="1"/>
  <c r="B39" i="1"/>
  <c r="B15" i="13" s="1"/>
  <c r="B25" i="3" l="1"/>
  <c r="B13" i="13" s="1"/>
  <c r="B25" i="2"/>
  <c r="B12" i="13" s="1"/>
  <c r="B11" i="13" l="1"/>
  <c r="B7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42"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<sst xmlns="http://schemas.openxmlformats.org/spreadsheetml/2006/main" count="525" uniqueCount="301">
  <si>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</si>
  <si>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</si>
  <si>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</si>
  <si>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</si>
  <si>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</si>
  <si>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</si>
  <si>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</si>
  <si>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</si>
  <si>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</si>
  <si>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</si>
  <si>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</si>
  <si>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</si>
  <si>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</si>
  <si>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</si>
  <si>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</si>
  <si>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</si>
  <si>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</si>
  <si>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</si>
  <si>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</si>
  <si>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</si>
  <si>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</si>
  <si>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</si>
  <si>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</si>
  <si>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</si>
  <si>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</si>
  <si>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</si>
  <si>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</si>
  <si>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</si>
  <si>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</si>
  <si>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</si>
  <si>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</si>
  <si>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</si>
  <si>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</si>
  <si>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</si>
  <si>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</si>
  <si>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</si>
  <si>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</si>
  <si>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</si>
  <si>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</si>
  <si>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</si>
  <si>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</si>
  <si>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</si>
  <si>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</si>
  <si>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</si>
  <si>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</si>
  <si>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</si>
  <si>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</si>
  <si>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</si>
  <si>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</si>
  <si>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</si>
  <si>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</si>
  <si>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</si>
  <si>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</si>
  <si>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Te Manatū Waka Ministry of Transport</t>
  </si>
  <si>
    <t>Secretary or Chief Executive**</t>
  </si>
  <si>
    <t>Audrey Sonerson</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</si>
  <si>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</si>
  <si>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</si>
  <si>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</si>
  <si>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</si>
  <si>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</si>
  <si>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</si>
  <si>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</si>
  <si>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</si>
  <si>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</si>
  <si>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</si>
  <si>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</si>
  <si>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</si>
  <si>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</si>
  <si>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</si>
  <si>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</si>
  <si>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</si>
  <si>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</si>
  <si>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</si>
  <si>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</si>
  <si>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</si>
  <si>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</si>
  <si>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</si>
  <si>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</si>
  <si>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</si>
  <si>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</si>
  <si>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</si>
  <si>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</si>
  <si>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</si>
  <si>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</si>
  <si>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</si>
  <si>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</si>
  <si>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</si>
  <si>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</si>
  <si>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</si>
  <si>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</si>
  <si>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</si>
  <si>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</si>
  <si>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</si>
  <si>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</si>
  <si>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</si>
  <si>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</si>
  <si>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</si>
  <si>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</si>
  <si>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</si>
  <si>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</si>
  <si>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</si>
  <si>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</si>
  <si>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</si>
  <si>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</si>
  <si>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</si>
  <si>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</si>
  <si>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</si>
  <si>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</si>
  <si>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</si>
  <si>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</si>
  <si>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</si>
  <si>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</si>
  <si>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</si>
  <si>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</si>
  <si>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</si>
  <si>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</si>
  <si>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</si>
  <si>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</si>
  <si>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</si>
  <si>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</si>
  <si>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</si>
  <si>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</si>
  <si>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</si>
  <si>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</si>
  <si>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</si>
  <si>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Professional development course</t>
  </si>
  <si>
    <t>Travel distribution fee</t>
  </si>
  <si>
    <t>Australia</t>
  </si>
  <si>
    <t>Domestic distribution fee</t>
  </si>
  <si>
    <t>Travel air offline fee</t>
  </si>
  <si>
    <t>Airfares</t>
  </si>
  <si>
    <t>Meals</t>
  </si>
  <si>
    <t>Accommodation</t>
  </si>
  <si>
    <t>Taxi</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</si>
  <si>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</si>
  <si>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</si>
  <si>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</si>
  <si>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Introduction of new DCE to stakeholders in Auckland</t>
  </si>
  <si>
    <t>airfares (WGN-AKL return)</t>
  </si>
  <si>
    <t>Auckland</t>
  </si>
  <si>
    <t>parking - Wellington airport</t>
  </si>
  <si>
    <t xml:space="preserve">Wellington </t>
  </si>
  <si>
    <t xml:space="preserve">Stakeholder engagement and port seminar </t>
  </si>
  <si>
    <t>Domestic Distribution fee</t>
  </si>
  <si>
    <t>Stakeholder engagement - Auckland</t>
  </si>
  <si>
    <t>Bus travel</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</si>
  <si>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</si>
  <si>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</si>
  <si>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</si>
  <si>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</si>
  <si>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Speaking at T-Tech conference</t>
  </si>
  <si>
    <t>taxi</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</si>
  <si>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</si>
  <si>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</si>
  <si>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</si>
  <si>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</si>
  <si>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</si>
  <si>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</si>
  <si>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</si>
  <si>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</si>
  <si>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</si>
  <si>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</si>
  <si>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</si>
  <si>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</si>
  <si>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</si>
  <si>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No hospitality provided for this period</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</si>
  <si>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</si>
  <si>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</si>
  <si>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</si>
  <si>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</si>
  <si>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</si>
  <si>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</si>
  <si>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</si>
  <si>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</si>
  <si>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</si>
  <si>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</si>
  <si>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BRG - Media and presentation training</t>
  </si>
  <si>
    <t>Professional development</t>
  </si>
  <si>
    <t>July 2023 - June 2024</t>
  </si>
  <si>
    <t>Mobile phone plan</t>
  </si>
  <si>
    <t>Telephony</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</si>
  <si>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</si>
  <si>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</si>
  <si>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</si>
  <si>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</si>
  <si>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</si>
  <si>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</si>
  <si>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</si>
  <si>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</si>
  <si>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</si>
  <si>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</si>
  <si>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</si>
  <si>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Reception</t>
  </si>
  <si>
    <t>Madame Laurence Beau, Ambassador of France to NZ</t>
  </si>
  <si>
    <t>Cocktail party</t>
  </si>
  <si>
    <t>Jackson/Stone</t>
  </si>
  <si>
    <t>Business briefing</t>
  </si>
  <si>
    <t>Trans-Tasman Business Circle</t>
  </si>
  <si>
    <t>Tickets to FIFA world cup match</t>
  </si>
  <si>
    <t>Qatar Airways</t>
  </si>
  <si>
    <t>Launch Event - Net Zeo Carbon Concrete Industry</t>
  </si>
  <si>
    <t>Hon James Shaw</t>
  </si>
  <si>
    <t>VIA dinner</t>
  </si>
  <si>
    <t>Management VIA</t>
  </si>
  <si>
    <t>Meat Industry Association Annual Cocktail party</t>
  </si>
  <si>
    <t>Hon Todd McClay</t>
  </si>
  <si>
    <t xml:space="preserve">Seminar - Restructring and insolvency </t>
  </si>
  <si>
    <t>Russell McVeagh</t>
  </si>
  <si>
    <t>CAF18 Cross Agency Forum with Ben Hillman</t>
  </si>
  <si>
    <t>MFaT</t>
  </si>
  <si>
    <t xml:space="preserve">Dinner - Intelligent Transport Systems New Zealand </t>
  </si>
  <si>
    <t>Simon McManus Executive Officer</t>
  </si>
  <si>
    <t>T-Tech Conference dinner</t>
  </si>
  <si>
    <t>ITS NZ Committee 2023</t>
  </si>
  <si>
    <t>Offered to MoT Directors</t>
  </si>
  <si>
    <t>Celebrating 100 years of Energy in New Zealand</t>
  </si>
  <si>
    <t>Business NZ Energy Council</t>
  </si>
  <si>
    <t>50th anniversary celebration</t>
  </si>
  <si>
    <t>NZ Hang Gliding &amp; Paragliding Association</t>
  </si>
  <si>
    <t>Restructuring and Insolvency Seminar</t>
  </si>
  <si>
    <t>Russel McVeagh</t>
  </si>
  <si>
    <t>Offered to DCE</t>
  </si>
  <si>
    <t>Breakfast  - Auckland Infrastructure</t>
  </si>
  <si>
    <t>NZ Infrastructure Comission</t>
  </si>
  <si>
    <t>End of year drinks</t>
  </si>
  <si>
    <t>The Aotearoa Circle</t>
  </si>
  <si>
    <t>End of year celebration</t>
  </si>
  <si>
    <t>EY</t>
  </si>
  <si>
    <t>OpeningTāwhaki National Aerospace Centre</t>
  </si>
  <si>
    <t>Tāwhaki</t>
  </si>
  <si>
    <t xml:space="preserve">Seminar - Coordinated response &amp; recovery </t>
  </si>
  <si>
    <t>Infrastructure NZ</t>
  </si>
  <si>
    <t>Public Event - Working across the space sector</t>
  </si>
  <si>
    <t>Victoria University</t>
  </si>
  <si>
    <t>Energy Sector - Minister Brown</t>
  </si>
  <si>
    <t>BusNZ &amp; Meridan</t>
  </si>
  <si>
    <t>Offered to SLT member</t>
  </si>
  <si>
    <t>Partner Briefing</t>
  </si>
  <si>
    <t>CE Auckland Transport</t>
  </si>
  <si>
    <t>SLT member attending</t>
  </si>
  <si>
    <t>Retirement function - Peter Hughes</t>
  </si>
  <si>
    <t>Hon Nicola Willis</t>
  </si>
  <si>
    <t>Back to Business Event</t>
  </si>
  <si>
    <t>Business NZ</t>
  </si>
  <si>
    <t>Policy profession &amp; ANZSOG roundtable discussion</t>
  </si>
  <si>
    <t>Peter Mersi, Commissioner IRD</t>
  </si>
  <si>
    <t>Dinner - Wellington Homeless Women' Trust</t>
  </si>
  <si>
    <t>Greg Foran, CEO Air New Zealand</t>
  </si>
  <si>
    <t>Function - formal launch  Iti Kōpara</t>
  </si>
  <si>
    <t>Trustees Iti Kōpara</t>
  </si>
  <si>
    <t>Evening Function - celebrating science</t>
  </si>
  <si>
    <t>GNS</t>
  </si>
  <si>
    <t>St Patrick's day Celebration</t>
  </si>
  <si>
    <t>Ambassador to Ireland</t>
  </si>
  <si>
    <t>St Patricks Day gala luncheon</t>
  </si>
  <si>
    <t>Ambassador to Ireland &amp; Ireland Minister Dept of Transport</t>
  </si>
  <si>
    <t>The Aotearoa Circle Partner Hui</t>
  </si>
  <si>
    <t>Aotearoa Circle</t>
  </si>
  <si>
    <t>The Aotearoa Circle Partner CEO &amp; Board dinner</t>
  </si>
  <si>
    <t>Flowers</t>
  </si>
  <si>
    <t>Ministry of Transport</t>
  </si>
  <si>
    <t xml:space="preserve">Reception for delegation </t>
  </si>
  <si>
    <t>Ambassador of Ireland</t>
  </si>
  <si>
    <t>Meeting | discussion</t>
  </si>
  <si>
    <t>Unispace</t>
  </si>
  <si>
    <t>Energy Leaders Panel series</t>
  </si>
  <si>
    <t>BusNZ Energy Council &amp; Z Energy</t>
  </si>
  <si>
    <t>Road Safety Week reception</t>
  </si>
  <si>
    <t>Brake Road Safety Charty</t>
  </si>
  <si>
    <t>NZSAR Awards</t>
  </si>
  <si>
    <t>NZSAR Council</t>
  </si>
  <si>
    <t>Dinner - celebrating women of excellence in NZ</t>
  </si>
  <si>
    <t>Australian High Commissioner</t>
  </si>
  <si>
    <t>Trans-Tasman Dinner</t>
  </si>
  <si>
    <t>Lunch meeting - Hon Chris Bishop</t>
  </si>
  <si>
    <t>CEO Breakfast</t>
  </si>
  <si>
    <t>Aotearoa Circle CEO</t>
  </si>
  <si>
    <t>The China-NZ People and Business Dinner</t>
  </si>
  <si>
    <t>Hon Christopher Luxton</t>
  </si>
  <si>
    <t>Evening reception on board HMNZS Te Kaha</t>
  </si>
  <si>
    <t>Cdr Fiona Jameson, RNZN</t>
  </si>
  <si>
    <t>The Copilot forum</t>
  </si>
  <si>
    <t>KPMG</t>
  </si>
  <si>
    <t>Breakfast</t>
  </si>
  <si>
    <t>Aoetearoa Circle CEO</t>
  </si>
  <si>
    <t xml:space="preserve">Dress for Less function </t>
  </si>
  <si>
    <t>Ministry for Women</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</si>
  <si>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</si>
  <si>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</si>
  <si>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</si>
  <si>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</si>
  <si>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</si>
  <si>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</si>
  <si>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subsequently postponed</t>
  </si>
  <si>
    <t>Professional Development course</t>
  </si>
  <si>
    <t xml:space="preserve">Professional Development course </t>
  </si>
  <si>
    <t>Taxi to airport</t>
  </si>
  <si>
    <t>Taxi to home</t>
  </si>
  <si>
    <t>16-18 August 2023</t>
  </si>
  <si>
    <t>Audit &amp; Risk Committee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</si>
</sst>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8" fillId="0" borderId="0" xfId="0" applyFont="1"/>
    <xf numFmtId="0" fontId="8" fillId="0" borderId="0" xfId="0" applyFont="1" applyProtection="1">
      <protection locked="0"/>
    </xf>
    <xf numFmtId="0" fontId="0" fillId="10" borderId="0" xfId="0" applyFill="1" applyProtection="1">
      <protection locked="0"/>
    </xf>
    <xf numFmtId="0" fontId="0" fillId="10" borderId="0" xfId="0" applyFill="1" applyAlignment="1" applyProtection="1">
      <alignment wrapText="1"/>
      <protection locked="0"/>
    </xf>
    <xf numFmtId="0" fontId="0" fillId="10" borderId="0" xfId="0" applyFill="1" applyAlignment="1" applyProtection="1">
      <alignment vertical="center"/>
      <protection locked="0"/>
    </xf>
    <xf numFmtId="0" fontId="8" fillId="10" borderId="4" xfId="0" applyFont="1" applyFill="1" applyBorder="1" applyAlignment="1" applyProtection="1">
      <alignment vertical="center" wrapText="1"/>
      <protection locked="0"/>
    </xf>
    <xf numFmtId="167" fontId="15" fillId="10" borderId="3" xfId="0" applyNumberFormat="1" applyFont="1" applyFill="1" applyBorder="1" applyAlignment="1" applyProtection="1">
      <alignment horizontal="right" vertical="center"/>
      <protection locked="0"/>
    </xf>
    <xf numFmtId="0" fontId="0" fillId="11" borderId="0" xfId="0" applyFill="1" applyAlignment="1" applyProtection="1">
      <alignment wrapText="1"/>
      <protection locked="0"/>
    </xf>
    <xf numFmtId="0" fontId="0" fillId="11" borderId="0" xfId="0" applyFill="1" applyProtection="1">
      <protection locked="0"/>
    </xf>
    <xf numFmtId="0" fontId="15" fillId="10" borderId="5" xfId="0" applyFont="1" applyFill="1" applyBorder="1" applyAlignment="1" applyProtection="1">
      <alignment horizontal="lef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9900"/>
      <color rgb="FF99FF99"/>
      <color rgb="FFCCFF66"/>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28" sqref="A28"/>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8" sqref="G8"/>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5" t="s">
        <v>51</v>
      </c>
      <c r="B1" s="145"/>
      <c r="C1" s="145"/>
      <c r="D1" s="145"/>
      <c r="E1" s="145"/>
      <c r="F1" s="145"/>
      <c r="G1" s="17"/>
      <c r="H1" s="17"/>
      <c r="I1" s="17"/>
      <c r="J1" s="17"/>
      <c r="K1" s="17"/>
    </row>
    <row r="2" spans="1:11" ht="21" customHeight="1" x14ac:dyDescent="0.2">
      <c r="A2" s="3" t="s">
        <v>52</v>
      </c>
      <c r="B2" s="146" t="s">
        <v>53</v>
      </c>
      <c r="C2" s="146"/>
      <c r="D2" s="146"/>
      <c r="E2" s="146"/>
      <c r="F2" s="146"/>
      <c r="G2" s="17"/>
      <c r="H2" s="17"/>
      <c r="I2" s="17"/>
      <c r="J2" s="17"/>
      <c r="K2" s="17"/>
    </row>
    <row r="3" spans="1:11" ht="15.75" x14ac:dyDescent="0.2">
      <c r="A3" s="3" t="s">
        <v>54</v>
      </c>
      <c r="B3" s="146" t="s">
        <v>55</v>
      </c>
      <c r="C3" s="146"/>
      <c r="D3" s="146"/>
      <c r="E3" s="146"/>
      <c r="F3" s="146"/>
      <c r="G3" s="17"/>
      <c r="H3" s="17"/>
      <c r="I3" s="17"/>
      <c r="J3" s="17"/>
      <c r="K3" s="17"/>
    </row>
    <row r="4" spans="1:11" ht="21" customHeight="1" x14ac:dyDescent="0.2">
      <c r="A4" s="3" t="s">
        <v>56</v>
      </c>
      <c r="B4" s="147">
        <v>45108</v>
      </c>
      <c r="C4" s="147"/>
      <c r="D4" s="147"/>
      <c r="E4" s="147"/>
      <c r="F4" s="147"/>
      <c r="G4" s="17"/>
      <c r="H4" s="17"/>
      <c r="I4" s="17"/>
      <c r="J4" s="17"/>
      <c r="K4" s="17"/>
    </row>
    <row r="5" spans="1:11" ht="21" customHeight="1" x14ac:dyDescent="0.2">
      <c r="A5" s="3" t="s">
        <v>57</v>
      </c>
      <c r="B5" s="147">
        <v>45473</v>
      </c>
      <c r="C5" s="147"/>
      <c r="D5" s="147"/>
      <c r="E5" s="147"/>
      <c r="F5" s="147"/>
      <c r="G5" s="17"/>
      <c r="H5" s="17"/>
      <c r="I5" s="17"/>
      <c r="J5" s="17"/>
      <c r="K5" s="17"/>
    </row>
    <row r="6" spans="1:11" ht="21" customHeight="1" x14ac:dyDescent="0.2">
      <c r="A6" s="3" t="s">
        <v>58</v>
      </c>
      <c r="B6" s="144" t="str">
        <f>IF(AND(Travel!B7&lt;&gt;A30,Hospitality!B7&lt;&gt;A30,'All other expenses'!B7&lt;&gt;A30,'Gifts and benefits'!B7&lt;&gt;A30),A31,IF(AND(Travel!B7=A30,Hospitality!B7=A30,'All other expenses'!B7=A30,'Gifts and benefits'!B7=A30),A33,A32))</f>
        <v>Data and totals checked on all sheets</v>
      </c>
      <c r="C6" s="144"/>
      <c r="D6" s="144"/>
      <c r="E6" s="144"/>
      <c r="F6" s="144"/>
      <c r="G6" s="23"/>
      <c r="H6" s="17"/>
      <c r="I6" s="17"/>
      <c r="J6" s="17"/>
      <c r="K6" s="17"/>
    </row>
    <row r="7" spans="1:11" ht="31.5" x14ac:dyDescent="0.2">
      <c r="A7" s="3" t="s">
        <v>59</v>
      </c>
      <c r="B7" s="143" t="s">
        <v>92</v>
      </c>
      <c r="C7" s="143"/>
      <c r="D7" s="143"/>
      <c r="E7" s="143"/>
      <c r="F7" s="143"/>
      <c r="G7" s="23"/>
      <c r="H7" s="17"/>
      <c r="I7" s="17"/>
      <c r="J7" s="17"/>
      <c r="K7" s="17"/>
    </row>
    <row r="8" spans="1:11" ht="25.5" customHeight="1" x14ac:dyDescent="0.2">
      <c r="A8" s="3" t="s">
        <v>61</v>
      </c>
      <c r="B8" s="143" t="s">
        <v>300</v>
      </c>
      <c r="C8" s="143"/>
      <c r="D8" s="143"/>
      <c r="E8" s="143"/>
      <c r="F8" s="143"/>
      <c r="G8" s="23"/>
      <c r="H8" s="17"/>
      <c r="I8" s="17"/>
      <c r="J8" s="17"/>
      <c r="K8" s="17"/>
    </row>
    <row r="9" spans="1:11" ht="66.75" customHeight="1" x14ac:dyDescent="0.2">
      <c r="A9" s="142" t="s">
        <v>63</v>
      </c>
      <c r="B9" s="142"/>
      <c r="C9" s="142"/>
      <c r="D9" s="142"/>
      <c r="E9" s="142"/>
      <c r="F9" s="142"/>
      <c r="G9" s="23"/>
      <c r="H9" s="17"/>
      <c r="I9" s="17"/>
      <c r="J9" s="17"/>
      <c r="K9" s="17"/>
    </row>
    <row r="10" spans="1:11" s="93" customFormat="1" ht="36" customHeight="1" x14ac:dyDescent="0.2">
      <c r="A10" s="87" t="s">
        <v>64</v>
      </c>
      <c r="B10" s="88" t="s">
        <v>65</v>
      </c>
      <c r="C10" s="88" t="s">
        <v>66</v>
      </c>
      <c r="D10" s="89"/>
      <c r="E10" s="90" t="s">
        <v>29</v>
      </c>
      <c r="F10" s="91" t="s">
        <v>67</v>
      </c>
      <c r="G10" s="92"/>
      <c r="H10" s="92"/>
      <c r="I10" s="92"/>
      <c r="J10" s="92"/>
      <c r="K10" s="92"/>
    </row>
    <row r="11" spans="1:11" ht="27.75" customHeight="1" x14ac:dyDescent="0.2">
      <c r="A11" s="8" t="s">
        <v>68</v>
      </c>
      <c r="B11" s="59">
        <f>B15+B16+B17</f>
        <v>5149.95</v>
      </c>
      <c r="C11" s="66" t="str">
        <f>C12</f>
        <v>Figures exclude GST</v>
      </c>
      <c r="D11" s="6"/>
      <c r="E11" s="8" t="s">
        <v>69</v>
      </c>
      <c r="F11" s="33">
        <f>'Gifts and benefits'!C61</f>
        <v>47</v>
      </c>
      <c r="G11" s="29"/>
      <c r="H11" s="29"/>
      <c r="I11" s="29"/>
      <c r="J11" s="29"/>
      <c r="K11" s="29"/>
    </row>
    <row r="12" spans="1:11" ht="27.75" customHeight="1" x14ac:dyDescent="0.2">
      <c r="A12" s="8" t="s">
        <v>24</v>
      </c>
      <c r="B12" s="59">
        <f>Hospitality!B25</f>
        <v>0</v>
      </c>
      <c r="C12" s="66" t="str">
        <f>IF(Hospitality!B6="",A34,Hospitality!B6)</f>
        <v>Figures exclude GST</v>
      </c>
      <c r="D12" s="6"/>
      <c r="E12" s="8" t="s">
        <v>70</v>
      </c>
      <c r="F12" s="33">
        <f>'Gifts and benefits'!C62</f>
        <v>9</v>
      </c>
      <c r="G12" s="29"/>
      <c r="H12" s="29"/>
      <c r="I12" s="29"/>
      <c r="J12" s="29"/>
      <c r="K12" s="29"/>
    </row>
    <row r="13" spans="1:11" ht="27.75" customHeight="1" x14ac:dyDescent="0.2">
      <c r="A13" s="8" t="s">
        <v>71</v>
      </c>
      <c r="B13" s="59">
        <f>'All other expenses'!B25</f>
        <v>3230</v>
      </c>
      <c r="C13" s="66" t="str">
        <f>IF('All other expenses'!B6="",A34,'All other expenses'!B6)</f>
        <v>Figures exclude GST</v>
      </c>
      <c r="D13" s="6"/>
      <c r="E13" s="8" t="s">
        <v>72</v>
      </c>
      <c r="F13" s="33">
        <f>'Gifts and benefits'!C63</f>
        <v>38</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73</v>
      </c>
      <c r="B15" s="61">
        <f>Travel!B39</f>
        <v>2445.0199999999995</v>
      </c>
      <c r="C15" s="68" t="str">
        <f>C11</f>
        <v>Figures exclude GST</v>
      </c>
      <c r="D15" s="6"/>
      <c r="E15" s="6"/>
      <c r="F15" s="35"/>
      <c r="G15" s="17"/>
      <c r="H15" s="17"/>
      <c r="I15" s="17"/>
      <c r="J15" s="17"/>
      <c r="K15" s="17"/>
    </row>
    <row r="16" spans="1:11" ht="27.75" customHeight="1" x14ac:dyDescent="0.2">
      <c r="A16" s="9" t="s">
        <v>74</v>
      </c>
      <c r="B16" s="61">
        <f>Travel!B61</f>
        <v>2691.8900000000003</v>
      </c>
      <c r="C16" s="68" t="str">
        <f>C11</f>
        <v>Figures exclude GST</v>
      </c>
      <c r="D16" s="36"/>
      <c r="E16" s="6"/>
      <c r="F16" s="37"/>
      <c r="G16" s="17"/>
      <c r="H16" s="17"/>
      <c r="I16" s="17"/>
      <c r="J16" s="17"/>
      <c r="K16" s="17"/>
    </row>
    <row r="17" spans="1:11" ht="27.75" customHeight="1" x14ac:dyDescent="0.2">
      <c r="A17" s="9" t="s">
        <v>75</v>
      </c>
      <c r="B17" s="61">
        <f>Travel!B75</f>
        <v>13.04</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76</v>
      </c>
      <c r="B19" s="19"/>
      <c r="C19" s="17"/>
      <c r="D19" s="17"/>
      <c r="E19" s="17"/>
      <c r="F19" s="17"/>
      <c r="G19" s="17"/>
      <c r="H19" s="17"/>
      <c r="I19" s="17"/>
      <c r="J19" s="17"/>
      <c r="K19" s="17"/>
    </row>
    <row r="20" spans="1:11" x14ac:dyDescent="0.2">
      <c r="A20" s="20" t="s">
        <v>77</v>
      </c>
      <c r="D20" s="17"/>
      <c r="E20" s="17"/>
      <c r="F20" s="17"/>
      <c r="G20" s="17"/>
      <c r="H20" s="17"/>
      <c r="I20" s="17"/>
      <c r="J20" s="17"/>
      <c r="K20" s="17"/>
    </row>
    <row r="21" spans="1:11" ht="12.6" customHeight="1" x14ac:dyDescent="0.2">
      <c r="A21" s="20" t="s">
        <v>78</v>
      </c>
      <c r="D21" s="17"/>
      <c r="E21" s="17"/>
      <c r="F21" s="17"/>
      <c r="G21" s="17"/>
      <c r="H21" s="17"/>
      <c r="I21" s="17"/>
      <c r="J21" s="17"/>
      <c r="K21" s="17"/>
    </row>
    <row r="22" spans="1:11" ht="12.6" customHeight="1" x14ac:dyDescent="0.2">
      <c r="A22" s="20" t="s">
        <v>79</v>
      </c>
      <c r="D22" s="17"/>
      <c r="E22" s="17"/>
      <c r="F22" s="17"/>
      <c r="G22" s="17"/>
      <c r="H22" s="17"/>
      <c r="I22" s="17"/>
      <c r="J22" s="17"/>
      <c r="K22" s="17"/>
    </row>
    <row r="23" spans="1:11" ht="12.6" customHeight="1" x14ac:dyDescent="0.2">
      <c r="A23" s="20" t="s">
        <v>80</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81</v>
      </c>
      <c r="B25" s="13"/>
      <c r="C25" s="13"/>
      <c r="D25" s="13"/>
      <c r="E25" s="13"/>
      <c r="F25" s="13"/>
      <c r="G25" s="17"/>
      <c r="H25" s="17"/>
      <c r="I25" s="17"/>
      <c r="J25" s="17"/>
      <c r="K25" s="17"/>
    </row>
    <row r="26" spans="1:11" ht="12.75" hidden="1" customHeight="1" x14ac:dyDescent="0.2">
      <c r="A26" s="11" t="s">
        <v>82</v>
      </c>
      <c r="B26" s="4"/>
      <c r="C26" s="4"/>
      <c r="D26" s="11"/>
      <c r="E26" s="11"/>
      <c r="F26" s="11"/>
      <c r="G26" s="17"/>
      <c r="H26" s="17"/>
      <c r="I26" s="17"/>
      <c r="J26" s="17"/>
      <c r="K26" s="17"/>
    </row>
    <row r="27" spans="1:11" hidden="1" x14ac:dyDescent="0.2">
      <c r="A27" s="10" t="s">
        <v>83</v>
      </c>
      <c r="B27" s="10"/>
      <c r="C27" s="10"/>
      <c r="D27" s="10"/>
      <c r="E27" s="10"/>
      <c r="F27" s="10"/>
      <c r="G27" s="17"/>
      <c r="H27" s="17"/>
      <c r="I27" s="17"/>
      <c r="J27" s="17"/>
      <c r="K27" s="17"/>
    </row>
    <row r="28" spans="1:11" hidden="1" x14ac:dyDescent="0.2">
      <c r="A28" s="10" t="s">
        <v>84</v>
      </c>
      <c r="B28" s="10"/>
      <c r="C28" s="10"/>
      <c r="D28" s="10"/>
      <c r="E28" s="10"/>
      <c r="F28" s="10"/>
      <c r="G28" s="17"/>
      <c r="H28" s="17"/>
      <c r="I28" s="17"/>
      <c r="J28" s="17"/>
      <c r="K28" s="17"/>
    </row>
    <row r="29" spans="1:11" hidden="1" x14ac:dyDescent="0.2">
      <c r="A29" s="11" t="s">
        <v>85</v>
      </c>
      <c r="B29" s="11"/>
      <c r="C29" s="11"/>
      <c r="D29" s="11"/>
      <c r="E29" s="11"/>
      <c r="F29" s="11"/>
      <c r="G29" s="17"/>
      <c r="H29" s="17"/>
      <c r="I29" s="17"/>
      <c r="J29" s="17"/>
      <c r="K29" s="17"/>
    </row>
    <row r="30" spans="1:11" hidden="1" x14ac:dyDescent="0.2">
      <c r="A30" s="11" t="s">
        <v>86</v>
      </c>
      <c r="B30" s="11"/>
      <c r="C30" s="11"/>
      <c r="D30" s="11"/>
      <c r="E30" s="11"/>
      <c r="F30" s="11"/>
      <c r="G30" s="17"/>
      <c r="H30" s="17"/>
      <c r="I30" s="17"/>
      <c r="J30" s="17"/>
      <c r="K30" s="17"/>
    </row>
    <row r="31" spans="1:11" hidden="1" x14ac:dyDescent="0.2">
      <c r="A31" s="10" t="s">
        <v>87</v>
      </c>
      <c r="B31" s="10"/>
      <c r="C31" s="10"/>
      <c r="D31" s="10"/>
      <c r="E31" s="10"/>
      <c r="F31" s="10"/>
      <c r="G31" s="17"/>
      <c r="H31" s="17"/>
      <c r="I31" s="17"/>
      <c r="J31" s="17"/>
      <c r="K31" s="17"/>
    </row>
    <row r="32" spans="1:11" hidden="1" x14ac:dyDescent="0.2">
      <c r="A32" s="10" t="s">
        <v>88</v>
      </c>
      <c r="B32" s="10"/>
      <c r="C32" s="10"/>
      <c r="D32" s="10"/>
      <c r="E32" s="10"/>
      <c r="F32" s="10"/>
      <c r="G32" s="17"/>
      <c r="H32" s="17"/>
      <c r="I32" s="17"/>
      <c r="J32" s="17"/>
      <c r="K32" s="17"/>
    </row>
    <row r="33" spans="1:11" hidden="1" x14ac:dyDescent="0.2">
      <c r="A33" s="10" t="s">
        <v>89</v>
      </c>
      <c r="B33" s="10"/>
      <c r="C33" s="10"/>
      <c r="D33" s="10"/>
      <c r="E33" s="10"/>
      <c r="F33" s="10"/>
      <c r="G33" s="17"/>
      <c r="H33" s="17"/>
      <c r="I33" s="17"/>
      <c r="J33" s="17"/>
      <c r="K33" s="17"/>
    </row>
    <row r="34" spans="1:11" hidden="1" x14ac:dyDescent="0.2">
      <c r="A34" s="11" t="s">
        <v>90</v>
      </c>
      <c r="B34" s="11"/>
      <c r="C34" s="11"/>
      <c r="D34" s="11"/>
      <c r="E34" s="11"/>
      <c r="F34" s="11"/>
      <c r="G34" s="17"/>
      <c r="H34" s="17"/>
      <c r="I34" s="17"/>
      <c r="J34" s="17"/>
      <c r="K34" s="17"/>
    </row>
    <row r="35" spans="1:11" hidden="1" x14ac:dyDescent="0.2">
      <c r="A35" s="11" t="s">
        <v>91</v>
      </c>
      <c r="B35" s="11"/>
      <c r="C35" s="11"/>
      <c r="D35" s="11"/>
      <c r="E35" s="11"/>
      <c r="F35" s="11"/>
      <c r="G35" s="17"/>
      <c r="H35" s="17"/>
      <c r="I35" s="17"/>
      <c r="J35" s="17"/>
      <c r="K35" s="17"/>
    </row>
    <row r="36" spans="1:11" hidden="1" x14ac:dyDescent="0.2">
      <c r="A36" s="10" t="s">
        <v>60</v>
      </c>
      <c r="B36" s="63"/>
      <c r="C36" s="63"/>
      <c r="D36" s="63"/>
      <c r="E36" s="63"/>
      <c r="F36" s="63"/>
      <c r="G36" s="17"/>
      <c r="H36" s="17"/>
      <c r="I36" s="17"/>
      <c r="J36" s="17"/>
      <c r="K36" s="17"/>
    </row>
    <row r="37" spans="1:11" hidden="1" x14ac:dyDescent="0.2">
      <c r="A37" s="10" t="s">
        <v>92</v>
      </c>
      <c r="B37" s="63"/>
      <c r="C37" s="63"/>
      <c r="D37" s="63"/>
      <c r="E37" s="63"/>
      <c r="F37" s="63"/>
      <c r="G37" s="17"/>
      <c r="H37" s="17"/>
      <c r="I37" s="17"/>
      <c r="J37" s="17"/>
      <c r="K37" s="17"/>
    </row>
    <row r="38" spans="1:11" hidden="1" x14ac:dyDescent="0.2">
      <c r="A38" s="10" t="s">
        <v>62</v>
      </c>
      <c r="B38" s="63"/>
      <c r="C38" s="63"/>
      <c r="D38" s="63"/>
      <c r="E38" s="63"/>
      <c r="F38" s="63"/>
      <c r="G38" s="17"/>
      <c r="H38" s="17"/>
      <c r="I38" s="17"/>
      <c r="J38" s="17"/>
      <c r="K38" s="17"/>
    </row>
    <row r="39" spans="1:11" hidden="1" x14ac:dyDescent="0.2">
      <c r="A39" s="11" t="s">
        <v>93</v>
      </c>
      <c r="B39" s="4"/>
      <c r="C39" s="4"/>
      <c r="D39" s="4"/>
      <c r="E39" s="4"/>
      <c r="F39" s="4"/>
      <c r="G39" s="17"/>
      <c r="H39" s="17"/>
      <c r="I39" s="17"/>
      <c r="J39" s="17"/>
      <c r="K39" s="17"/>
    </row>
    <row r="40" spans="1:11" hidden="1" x14ac:dyDescent="0.2">
      <c r="A40" s="4" t="s">
        <v>94</v>
      </c>
      <c r="B40" s="4"/>
      <c r="C40" s="4"/>
      <c r="D40" s="4"/>
      <c r="E40" s="4"/>
      <c r="F40" s="4"/>
      <c r="G40" s="17"/>
      <c r="H40" s="17"/>
      <c r="I40" s="17"/>
      <c r="J40" s="17"/>
      <c r="K40" s="17"/>
    </row>
    <row r="41" spans="1:11" hidden="1" x14ac:dyDescent="0.2">
      <c r="A41" s="4" t="s">
        <v>95</v>
      </c>
      <c r="B41" s="4"/>
      <c r="C41" s="4"/>
      <c r="D41" s="4"/>
      <c r="E41" s="4"/>
      <c r="F41" s="4"/>
      <c r="G41" s="17"/>
      <c r="H41" s="17"/>
      <c r="I41" s="17"/>
      <c r="J41" s="17"/>
      <c r="K41" s="17"/>
    </row>
    <row r="42" spans="1:11" hidden="1" x14ac:dyDescent="0.2">
      <c r="A42" s="4" t="s">
        <v>96</v>
      </c>
      <c r="B42" s="4"/>
      <c r="C42" s="4"/>
      <c r="D42" s="4"/>
      <c r="E42" s="4"/>
      <c r="F42" s="4"/>
      <c r="G42" s="17"/>
      <c r="H42" s="17"/>
      <c r="I42" s="17"/>
      <c r="J42" s="17"/>
      <c r="K42" s="17"/>
    </row>
    <row r="43" spans="1:11" hidden="1" x14ac:dyDescent="0.2">
      <c r="A43" s="4" t="s">
        <v>97</v>
      </c>
      <c r="B43" s="4"/>
      <c r="C43" s="4"/>
      <c r="D43" s="4"/>
      <c r="E43" s="4"/>
      <c r="F43" s="4"/>
      <c r="G43" s="17"/>
      <c r="H43" s="17"/>
      <c r="I43" s="17"/>
      <c r="J43" s="17"/>
      <c r="K43" s="17"/>
    </row>
    <row r="44" spans="1:11" hidden="1" x14ac:dyDescent="0.2">
      <c r="A44" s="4" t="s">
        <v>98</v>
      </c>
      <c r="B44" s="4"/>
      <c r="C44" s="4"/>
      <c r="D44" s="4"/>
      <c r="E44" s="4"/>
      <c r="F44" s="4"/>
      <c r="G44" s="17"/>
      <c r="H44" s="17"/>
      <c r="I44" s="17"/>
      <c r="J44" s="17"/>
      <c r="K44" s="17"/>
    </row>
    <row r="45" spans="1:11" hidden="1" x14ac:dyDescent="0.2">
      <c r="A45" s="64" t="s">
        <v>99</v>
      </c>
      <c r="B45" s="63"/>
      <c r="C45" s="63"/>
      <c r="D45" s="63"/>
      <c r="E45" s="63"/>
      <c r="F45" s="63"/>
      <c r="G45" s="17"/>
      <c r="H45" s="17"/>
      <c r="I45" s="17"/>
      <c r="J45" s="17"/>
      <c r="K45" s="17"/>
    </row>
    <row r="46" spans="1:11" hidden="1" x14ac:dyDescent="0.2">
      <c r="A46" s="63" t="s">
        <v>100</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101</v>
      </c>
      <c r="B48" s="63"/>
      <c r="C48" s="63"/>
      <c r="D48" s="63"/>
      <c r="E48" s="63"/>
      <c r="F48" s="63"/>
      <c r="G48" s="17"/>
      <c r="H48" s="17"/>
      <c r="I48" s="17"/>
      <c r="J48" s="17"/>
      <c r="K48" s="17"/>
    </row>
    <row r="49" spans="1:11" ht="25.5" hidden="1" x14ac:dyDescent="0.2">
      <c r="A49" s="81" t="s">
        <v>102</v>
      </c>
      <c r="B49" s="63"/>
      <c r="C49" s="63"/>
      <c r="D49" s="63"/>
      <c r="E49" s="63"/>
      <c r="F49" s="63"/>
      <c r="G49" s="17"/>
      <c r="H49" s="17"/>
      <c r="I49" s="17"/>
      <c r="J49" s="17"/>
      <c r="K49" s="17"/>
    </row>
    <row r="50" spans="1:11" ht="25.5" hidden="1" x14ac:dyDescent="0.2">
      <c r="A50" s="82" t="s">
        <v>103</v>
      </c>
      <c r="B50" s="4"/>
      <c r="C50" s="4"/>
      <c r="D50" s="4"/>
      <c r="E50" s="4"/>
      <c r="F50" s="4"/>
      <c r="G50" s="17"/>
      <c r="H50" s="17"/>
      <c r="I50" s="17"/>
      <c r="J50" s="17"/>
      <c r="K50" s="17"/>
    </row>
    <row r="51" spans="1:11" ht="25.5" hidden="1" x14ac:dyDescent="0.2">
      <c r="A51" s="82" t="s">
        <v>104</v>
      </c>
      <c r="B51" s="4"/>
      <c r="C51" s="4"/>
      <c r="D51" s="4"/>
      <c r="E51" s="4"/>
      <c r="F51" s="4"/>
      <c r="G51" s="17"/>
      <c r="H51" s="17"/>
      <c r="I51" s="17"/>
      <c r="J51" s="17"/>
      <c r="K51" s="17"/>
    </row>
    <row r="52" spans="1:11" ht="38.25" hidden="1" x14ac:dyDescent="0.2">
      <c r="A52" s="82" t="s">
        <v>105</v>
      </c>
      <c r="B52" s="74"/>
      <c r="C52" s="74"/>
      <c r="D52" s="74"/>
      <c r="E52" s="11"/>
      <c r="F52" s="11"/>
      <c r="G52" s="17"/>
      <c r="H52" s="17"/>
      <c r="I52" s="17"/>
      <c r="J52" s="17"/>
      <c r="K52" s="17"/>
    </row>
    <row r="53" spans="1:11" hidden="1" x14ac:dyDescent="0.2">
      <c r="A53" s="79" t="s">
        <v>106</v>
      </c>
      <c r="B53" s="73"/>
      <c r="C53" s="73"/>
      <c r="D53" s="73"/>
      <c r="E53" s="10"/>
      <c r="F53" s="10" t="b">
        <v>1</v>
      </c>
      <c r="G53" s="17"/>
      <c r="H53" s="17"/>
      <c r="I53" s="17"/>
      <c r="J53" s="17"/>
      <c r="K53" s="17"/>
    </row>
    <row r="54" spans="1:11" hidden="1" x14ac:dyDescent="0.2">
      <c r="A54" s="80" t="s">
        <v>107</v>
      </c>
      <c r="B54" s="79"/>
      <c r="C54" s="79"/>
      <c r="D54" s="79"/>
      <c r="E54" s="10"/>
      <c r="F54" s="10" t="b">
        <v>0</v>
      </c>
      <c r="G54" s="17"/>
      <c r="H54" s="17"/>
      <c r="I54" s="17"/>
      <c r="J54" s="17"/>
      <c r="K54" s="17"/>
    </row>
    <row r="55" spans="1:11" hidden="1" x14ac:dyDescent="0.2">
      <c r="A55" s="83"/>
      <c r="B55" s="75">
        <f>COUNT(Travel!B12:B38)</f>
        <v>12</v>
      </c>
      <c r="C55" s="75"/>
      <c r="D55" s="75">
        <f>COUNTIF(Travel!D12:D38,"*")</f>
        <v>12</v>
      </c>
      <c r="E55" s="76"/>
      <c r="F55" s="76" t="b">
        <f>MIN(B55,D55)=MAX(B55,D55)</f>
        <v>1</v>
      </c>
      <c r="G55" s="17"/>
      <c r="H55" s="17"/>
      <c r="I55" s="17"/>
      <c r="J55" s="17"/>
      <c r="K55" s="17"/>
    </row>
    <row r="56" spans="1:11" hidden="1" x14ac:dyDescent="0.2">
      <c r="A56" s="83" t="s">
        <v>108</v>
      </c>
      <c r="B56" s="75">
        <f>COUNT(Travel!B43:B60)</f>
        <v>15</v>
      </c>
      <c r="C56" s="75"/>
      <c r="D56" s="75">
        <f>COUNTIF(Travel!D43:D60,"*")</f>
        <v>15</v>
      </c>
      <c r="E56" s="76"/>
      <c r="F56" s="76" t="b">
        <f>MIN(B56,D56)=MAX(B56,D56)</f>
        <v>1</v>
      </c>
    </row>
    <row r="57" spans="1:11" hidden="1" x14ac:dyDescent="0.2">
      <c r="A57" s="84"/>
      <c r="B57" s="75">
        <f>COUNT(Travel!B65:B74)</f>
        <v>1</v>
      </c>
      <c r="C57" s="75"/>
      <c r="D57" s="75">
        <f>COUNTIF(Travel!D65:D74,"*")</f>
        <v>1</v>
      </c>
      <c r="E57" s="76"/>
      <c r="F57" s="76" t="b">
        <f>MIN(B57,D57)=MAX(B57,D57)</f>
        <v>1</v>
      </c>
    </row>
    <row r="58" spans="1:11" hidden="1" x14ac:dyDescent="0.2">
      <c r="A58" s="85" t="s">
        <v>109</v>
      </c>
      <c r="B58" s="77">
        <f>COUNT(Hospitality!B11:B24)</f>
        <v>0</v>
      </c>
      <c r="C58" s="77"/>
      <c r="D58" s="77">
        <f>COUNTIF(Hospitality!D11:D24,"*")</f>
        <v>0</v>
      </c>
      <c r="E58" s="78"/>
      <c r="F58" s="78" t="b">
        <f>MIN(B58,D58)=MAX(B58,D58)</f>
        <v>1</v>
      </c>
    </row>
    <row r="59" spans="1:11" hidden="1" x14ac:dyDescent="0.2">
      <c r="A59" s="86" t="s">
        <v>110</v>
      </c>
      <c r="B59" s="76">
        <f>COUNT('All other expenses'!B11:B24)</f>
        <v>2</v>
      </c>
      <c r="C59" s="76"/>
      <c r="D59" s="76">
        <f>COUNTIF('All other expenses'!D11:D24,"*")</f>
        <v>2</v>
      </c>
      <c r="E59" s="76"/>
      <c r="F59" s="76" t="b">
        <f>MIN(B59,D59)=MAX(B59,D59)</f>
        <v>1</v>
      </c>
    </row>
    <row r="60" spans="1:11" hidden="1" x14ac:dyDescent="0.2">
      <c r="A60" s="85" t="s">
        <v>111</v>
      </c>
      <c r="B60" s="77">
        <f>COUNTIF('Gifts and benefits'!B11:B60,"*")</f>
        <v>47</v>
      </c>
      <c r="C60" s="77">
        <f>COUNTIF('Gifts and benefits'!C11:C60,"*")</f>
        <v>47</v>
      </c>
      <c r="D60" s="77"/>
      <c r="E60" s="77">
        <f>COUNTA('Gifts and benefits'!E11:E60)</f>
        <v>47</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7"/>
  <sheetViews>
    <sheetView topLeftCell="A10" zoomScaleNormal="100" workbookViewId="0">
      <selection activeCell="C19" sqref="C19"/>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50" t="s">
        <v>112</v>
      </c>
      <c r="B1" s="150"/>
      <c r="C1" s="150"/>
      <c r="D1" s="150"/>
      <c r="E1" s="150"/>
      <c r="F1" s="17"/>
    </row>
    <row r="2" spans="1:6" ht="21" customHeight="1" x14ac:dyDescent="0.2">
      <c r="A2" s="3" t="s">
        <v>113</v>
      </c>
      <c r="B2" s="148" t="str">
        <f>'Summary and sign-off'!B2:F2</f>
        <v>Te Manatū Waka Ministry of Transport</v>
      </c>
      <c r="C2" s="148"/>
      <c r="D2" s="148"/>
      <c r="E2" s="148"/>
      <c r="F2" s="17"/>
    </row>
    <row r="3" spans="1:6" ht="31.5" x14ac:dyDescent="0.2">
      <c r="A3" s="3" t="s">
        <v>114</v>
      </c>
      <c r="B3" s="148" t="str">
        <f>'Summary and sign-off'!B3:F3</f>
        <v>Audrey Sonerson</v>
      </c>
      <c r="C3" s="148"/>
      <c r="D3" s="148"/>
      <c r="E3" s="148"/>
      <c r="F3" s="17"/>
    </row>
    <row r="4" spans="1:6" ht="21" customHeight="1" x14ac:dyDescent="0.2">
      <c r="A4" s="3" t="s">
        <v>115</v>
      </c>
      <c r="B4" s="148">
        <f>'Summary and sign-off'!B4:F4</f>
        <v>45108</v>
      </c>
      <c r="C4" s="148"/>
      <c r="D4" s="148"/>
      <c r="E4" s="148"/>
      <c r="F4" s="17"/>
    </row>
    <row r="5" spans="1:6" ht="21" customHeight="1" x14ac:dyDescent="0.2">
      <c r="A5" s="3" t="s">
        <v>116</v>
      </c>
      <c r="B5" s="148">
        <f>'Summary and sign-off'!B5:F5</f>
        <v>45473</v>
      </c>
      <c r="C5" s="148"/>
      <c r="D5" s="148"/>
      <c r="E5" s="148"/>
      <c r="F5" s="17"/>
    </row>
    <row r="6" spans="1:6" ht="21" customHeight="1" x14ac:dyDescent="0.2">
      <c r="A6" s="3" t="s">
        <v>117</v>
      </c>
      <c r="B6" s="143" t="s">
        <v>84</v>
      </c>
      <c r="C6" s="143"/>
      <c r="D6" s="143"/>
      <c r="E6" s="143"/>
      <c r="F6" s="17"/>
    </row>
    <row r="7" spans="1:6" ht="21" customHeight="1" x14ac:dyDescent="0.2">
      <c r="A7" s="3" t="s">
        <v>58</v>
      </c>
      <c r="B7" s="143" t="s">
        <v>86</v>
      </c>
      <c r="C7" s="143"/>
      <c r="D7" s="143"/>
      <c r="E7" s="143"/>
      <c r="F7" s="17"/>
    </row>
    <row r="8" spans="1:6" ht="36" customHeight="1" x14ac:dyDescent="0.2">
      <c r="A8" s="152" t="s">
        <v>118</v>
      </c>
      <c r="B8" s="153"/>
      <c r="C8" s="153"/>
      <c r="D8" s="153"/>
      <c r="E8" s="153"/>
      <c r="F8" s="19"/>
    </row>
    <row r="9" spans="1:6" ht="36" customHeight="1" x14ac:dyDescent="0.2">
      <c r="A9" s="154" t="s">
        <v>119</v>
      </c>
      <c r="B9" s="155"/>
      <c r="C9" s="155"/>
      <c r="D9" s="155"/>
      <c r="E9" s="155"/>
      <c r="F9" s="19"/>
    </row>
    <row r="10" spans="1:6" ht="24.75" customHeight="1" x14ac:dyDescent="0.2">
      <c r="A10" s="151" t="s">
        <v>120</v>
      </c>
      <c r="B10" s="156"/>
      <c r="C10" s="151"/>
      <c r="D10" s="151"/>
      <c r="E10" s="151"/>
      <c r="F10" s="29"/>
    </row>
    <row r="11" spans="1:6" ht="28.5" customHeight="1" x14ac:dyDescent="0.2">
      <c r="A11" s="24" t="s">
        <v>121</v>
      </c>
      <c r="B11" s="24" t="s">
        <v>122</v>
      </c>
      <c r="C11" s="24" t="s">
        <v>123</v>
      </c>
      <c r="D11" s="24" t="s">
        <v>124</v>
      </c>
      <c r="E11" s="24" t="s">
        <v>125</v>
      </c>
      <c r="F11" s="30"/>
    </row>
    <row r="12" spans="1:6" s="2" customFormat="1" x14ac:dyDescent="0.2">
      <c r="A12" s="138" t="s">
        <v>299</v>
      </c>
      <c r="B12" s="118">
        <v>4</v>
      </c>
      <c r="C12" s="119" t="s">
        <v>126</v>
      </c>
      <c r="D12" s="119" t="s">
        <v>127</v>
      </c>
      <c r="E12" s="120" t="s">
        <v>128</v>
      </c>
      <c r="F12" s="1"/>
    </row>
    <row r="13" spans="1:6" s="2" customFormat="1" x14ac:dyDescent="0.2">
      <c r="A13" s="138" t="s">
        <v>299</v>
      </c>
      <c r="B13" s="118">
        <v>4</v>
      </c>
      <c r="C13" s="119" t="s">
        <v>126</v>
      </c>
      <c r="D13" s="119" t="s">
        <v>127</v>
      </c>
      <c r="E13" s="120" t="s">
        <v>128</v>
      </c>
      <c r="F13" s="1"/>
    </row>
    <row r="14" spans="1:6" s="2" customFormat="1" x14ac:dyDescent="0.2">
      <c r="A14" s="138" t="s">
        <v>299</v>
      </c>
      <c r="B14" s="118">
        <v>8</v>
      </c>
      <c r="C14" s="119" t="s">
        <v>126</v>
      </c>
      <c r="D14" s="119" t="s">
        <v>129</v>
      </c>
      <c r="E14" s="120" t="s">
        <v>128</v>
      </c>
      <c r="F14" s="1"/>
    </row>
    <row r="15" spans="1:6" s="2" customFormat="1" x14ac:dyDescent="0.2">
      <c r="A15" s="138" t="s">
        <v>299</v>
      </c>
      <c r="B15" s="118">
        <v>15</v>
      </c>
      <c r="C15" s="119" t="s">
        <v>126</v>
      </c>
      <c r="D15" s="119" t="s">
        <v>130</v>
      </c>
      <c r="E15" s="120" t="s">
        <v>128</v>
      </c>
      <c r="F15" s="1"/>
    </row>
    <row r="16" spans="1:6" s="2" customFormat="1" x14ac:dyDescent="0.2">
      <c r="A16" s="138" t="s">
        <v>299</v>
      </c>
      <c r="B16" s="118">
        <v>15</v>
      </c>
      <c r="C16" s="119" t="s">
        <v>126</v>
      </c>
      <c r="D16" s="119" t="s">
        <v>130</v>
      </c>
      <c r="E16" s="120" t="s">
        <v>128</v>
      </c>
      <c r="F16" s="1"/>
    </row>
    <row r="17" spans="1:6" s="2" customFormat="1" x14ac:dyDescent="0.2">
      <c r="A17" s="138" t="s">
        <v>299</v>
      </c>
      <c r="B17" s="118">
        <v>687.82</v>
      </c>
      <c r="C17" s="119" t="s">
        <v>126</v>
      </c>
      <c r="D17" s="119" t="s">
        <v>131</v>
      </c>
      <c r="E17" s="120" t="s">
        <v>128</v>
      </c>
      <c r="F17" s="1"/>
    </row>
    <row r="18" spans="1:6" s="2" customFormat="1" ht="12.75" customHeight="1" x14ac:dyDescent="0.2">
      <c r="A18" s="138" t="s">
        <v>299</v>
      </c>
      <c r="B18" s="118">
        <v>963.03</v>
      </c>
      <c r="C18" s="119" t="s">
        <v>126</v>
      </c>
      <c r="D18" s="119" t="s">
        <v>131</v>
      </c>
      <c r="E18" s="120" t="s">
        <v>128</v>
      </c>
      <c r="F18" s="1"/>
    </row>
    <row r="19" spans="1:6" s="2" customFormat="1" ht="12.75" customHeight="1" x14ac:dyDescent="0.2">
      <c r="A19" s="138" t="s">
        <v>299</v>
      </c>
      <c r="B19" s="118">
        <v>22.54</v>
      </c>
      <c r="C19" s="119" t="s">
        <v>126</v>
      </c>
      <c r="D19" s="119" t="s">
        <v>132</v>
      </c>
      <c r="E19" s="120" t="s">
        <v>128</v>
      </c>
      <c r="F19" s="1"/>
    </row>
    <row r="20" spans="1:6" s="2" customFormat="1" ht="12.75" customHeight="1" x14ac:dyDescent="0.2">
      <c r="A20" s="138" t="s">
        <v>299</v>
      </c>
      <c r="B20" s="118">
        <v>525.41</v>
      </c>
      <c r="C20" s="119" t="s">
        <v>126</v>
      </c>
      <c r="D20" s="119" t="s">
        <v>133</v>
      </c>
      <c r="E20" s="120" t="s">
        <v>128</v>
      </c>
      <c r="F20" s="1"/>
    </row>
    <row r="21" spans="1:6" s="2" customFormat="1" ht="12.75" customHeight="1" x14ac:dyDescent="0.2">
      <c r="A21" s="138" t="s">
        <v>299</v>
      </c>
      <c r="B21" s="118">
        <v>93.71</v>
      </c>
      <c r="C21" s="119" t="s">
        <v>126</v>
      </c>
      <c r="D21" s="119" t="s">
        <v>134</v>
      </c>
      <c r="E21" s="120" t="s">
        <v>128</v>
      </c>
      <c r="F21" s="1"/>
    </row>
    <row r="22" spans="1:6" s="2" customFormat="1" x14ac:dyDescent="0.2">
      <c r="A22" s="138" t="s">
        <v>299</v>
      </c>
      <c r="B22" s="118">
        <v>53.91</v>
      </c>
      <c r="C22" s="119" t="s">
        <v>295</v>
      </c>
      <c r="D22" s="119" t="s">
        <v>297</v>
      </c>
      <c r="E22" s="120" t="s">
        <v>142</v>
      </c>
      <c r="F22" s="1"/>
    </row>
    <row r="23" spans="1:6" s="140" customFormat="1" x14ac:dyDescent="0.2">
      <c r="A23" s="138" t="s">
        <v>299</v>
      </c>
      <c r="B23" s="118">
        <v>52.6</v>
      </c>
      <c r="C23" s="119" t="s">
        <v>296</v>
      </c>
      <c r="D23" s="119" t="s">
        <v>298</v>
      </c>
      <c r="E23" s="120" t="s">
        <v>142</v>
      </c>
      <c r="F23" s="139"/>
    </row>
    <row r="24" spans="1:6" s="2" customFormat="1" ht="12.75" customHeight="1" x14ac:dyDescent="0.2">
      <c r="A24" s="138"/>
      <c r="B24" s="118"/>
      <c r="C24" s="119"/>
      <c r="D24" s="119"/>
      <c r="E24" s="120"/>
      <c r="F24" s="1"/>
    </row>
    <row r="25" spans="1:6" s="2" customFormat="1" ht="12.75" customHeight="1" x14ac:dyDescent="0.2">
      <c r="A25" s="117"/>
      <c r="B25" s="118"/>
      <c r="C25" s="119"/>
      <c r="D25" s="119"/>
      <c r="E25" s="120"/>
      <c r="F25" s="1"/>
    </row>
    <row r="26" spans="1:6" s="2" customFormat="1" ht="12.75" customHeight="1" x14ac:dyDescent="0.2">
      <c r="A26" s="117"/>
      <c r="B26" s="118"/>
      <c r="C26" s="119"/>
      <c r="D26" s="119"/>
      <c r="E26" s="120"/>
      <c r="F26" s="1"/>
    </row>
    <row r="27" spans="1:6" s="2" customFormat="1" ht="12.75" customHeight="1" x14ac:dyDescent="0.2">
      <c r="A27" s="117"/>
      <c r="B27" s="118"/>
      <c r="C27" s="119"/>
      <c r="D27" s="119"/>
      <c r="E27" s="120"/>
      <c r="F27" s="1"/>
    </row>
    <row r="28" spans="1:6" s="2" customFormat="1" ht="12.75" customHeight="1" x14ac:dyDescent="0.2">
      <c r="A28" s="117"/>
      <c r="B28" s="118"/>
      <c r="C28" s="119"/>
      <c r="D28" s="119"/>
      <c r="E28" s="120"/>
      <c r="F28" s="1"/>
    </row>
    <row r="29" spans="1:6" s="2" customFormat="1" ht="12.75" customHeight="1" x14ac:dyDescent="0.2">
      <c r="A29" s="117"/>
      <c r="B29" s="118"/>
      <c r="C29" s="119"/>
      <c r="D29" s="119"/>
      <c r="E29" s="120"/>
      <c r="F29" s="1"/>
    </row>
    <row r="30" spans="1:6" s="2" customFormat="1" ht="12.75" customHeight="1" x14ac:dyDescent="0.2">
      <c r="A30" s="117"/>
      <c r="B30" s="118"/>
      <c r="C30" s="119"/>
      <c r="D30" s="119"/>
      <c r="E30" s="120"/>
      <c r="F30" s="1"/>
    </row>
    <row r="31" spans="1:6" s="2" customFormat="1" ht="12.75" customHeight="1" x14ac:dyDescent="0.2">
      <c r="A31" s="117"/>
      <c r="B31" s="118"/>
      <c r="C31" s="119"/>
      <c r="D31" s="119"/>
      <c r="E31" s="120"/>
      <c r="F31" s="1"/>
    </row>
    <row r="32" spans="1:6" s="2" customFormat="1" ht="12.75" customHeight="1" x14ac:dyDescent="0.2">
      <c r="A32" s="117"/>
      <c r="B32" s="118"/>
      <c r="C32" s="119"/>
      <c r="D32" s="119"/>
      <c r="E32" s="120"/>
      <c r="F32" s="1"/>
    </row>
    <row r="33" spans="1:6" s="2" customFormat="1" ht="12.75" customHeight="1" x14ac:dyDescent="0.2">
      <c r="A33" s="117"/>
      <c r="B33" s="118"/>
      <c r="C33" s="119"/>
      <c r="D33" s="119"/>
      <c r="E33" s="120"/>
      <c r="F33" s="1"/>
    </row>
    <row r="34" spans="1:6" s="2" customFormat="1" ht="12.75" customHeight="1" x14ac:dyDescent="0.2">
      <c r="A34" s="117"/>
      <c r="B34" s="118"/>
      <c r="C34" s="119"/>
      <c r="D34" s="119"/>
      <c r="E34" s="120"/>
      <c r="F34" s="1"/>
    </row>
    <row r="35" spans="1:6" s="2" customFormat="1" ht="12.75" customHeight="1" x14ac:dyDescent="0.2">
      <c r="A35" s="117"/>
      <c r="B35" s="118"/>
      <c r="C35" s="119"/>
      <c r="D35" s="119"/>
      <c r="E35" s="120"/>
      <c r="F35" s="1"/>
    </row>
    <row r="36" spans="1:6" s="2" customFormat="1" x14ac:dyDescent="0.2">
      <c r="A36" s="121"/>
      <c r="B36" s="118"/>
      <c r="C36" s="119"/>
      <c r="D36" s="119"/>
      <c r="E36" s="120"/>
      <c r="F36" s="1"/>
    </row>
    <row r="37" spans="1:6" s="2" customFormat="1" x14ac:dyDescent="0.2">
      <c r="A37" s="121"/>
      <c r="B37" s="118"/>
      <c r="C37" s="119"/>
      <c r="D37" s="119"/>
      <c r="E37" s="120"/>
      <c r="F37" s="1"/>
    </row>
    <row r="38" spans="1:6" s="2" customFormat="1" hidden="1" x14ac:dyDescent="0.2">
      <c r="A38" s="104"/>
      <c r="B38" s="105"/>
      <c r="C38" s="106"/>
      <c r="D38" s="106"/>
      <c r="E38" s="107"/>
      <c r="F38" s="1"/>
    </row>
    <row r="39" spans="1:6" ht="19.5" customHeight="1" x14ac:dyDescent="0.2">
      <c r="A39" s="71" t="s">
        <v>135</v>
      </c>
      <c r="B39" s="72">
        <f>SUM(B12:B38)</f>
        <v>2445.0199999999995</v>
      </c>
      <c r="C39" s="128" t="str">
        <f>IF(SUBTOTAL(3,B12:B38)=SUBTOTAL(103,B12:B38),'Summary and sign-off'!$A$48,'Summary and sign-off'!$A$49)</f>
        <v>Check - there are no hidden rows with data</v>
      </c>
      <c r="D39" s="149" t="str">
        <f>IF('Summary and sign-off'!F55='Summary and sign-off'!F54,'Summary and sign-off'!A51,'Summary and sign-off'!A50)</f>
        <v>Check - each entry provides sufficient information</v>
      </c>
      <c r="E39" s="149"/>
      <c r="F39" s="17"/>
    </row>
    <row r="40" spans="1:6" ht="10.5" customHeight="1" x14ac:dyDescent="0.2">
      <c r="A40" s="17"/>
      <c r="B40" s="19"/>
      <c r="C40" s="17"/>
      <c r="D40" s="17"/>
      <c r="E40" s="17"/>
      <c r="F40" s="17"/>
    </row>
    <row r="41" spans="1:6" ht="24.75" customHeight="1" x14ac:dyDescent="0.2">
      <c r="A41" s="151" t="s">
        <v>136</v>
      </c>
      <c r="B41" s="151"/>
      <c r="C41" s="151"/>
      <c r="D41" s="151"/>
      <c r="E41" s="151"/>
      <c r="F41" s="29"/>
    </row>
    <row r="42" spans="1:6" ht="32.450000000000003" customHeight="1" x14ac:dyDescent="0.2">
      <c r="A42" s="24" t="s">
        <v>121</v>
      </c>
      <c r="B42" s="24" t="s">
        <v>65</v>
      </c>
      <c r="C42" s="24" t="s">
        <v>137</v>
      </c>
      <c r="D42" s="24" t="s">
        <v>124</v>
      </c>
      <c r="E42" s="24" t="s">
        <v>125</v>
      </c>
      <c r="F42" s="30"/>
    </row>
    <row r="43" spans="1:6" s="2" customFormat="1" x14ac:dyDescent="0.2">
      <c r="A43" s="117">
        <v>45110</v>
      </c>
      <c r="B43" s="118">
        <v>583.66</v>
      </c>
      <c r="C43" s="119" t="s">
        <v>138</v>
      </c>
      <c r="D43" s="119" t="s">
        <v>139</v>
      </c>
      <c r="E43" s="120" t="s">
        <v>140</v>
      </c>
      <c r="F43" s="1"/>
    </row>
    <row r="44" spans="1:6" s="2" customFormat="1" x14ac:dyDescent="0.2">
      <c r="A44" s="117">
        <v>45110</v>
      </c>
      <c r="B44" s="118">
        <v>38.69</v>
      </c>
      <c r="C44" s="119" t="s">
        <v>138</v>
      </c>
      <c r="D44" s="119" t="s">
        <v>141</v>
      </c>
      <c r="E44" s="120" t="s">
        <v>142</v>
      </c>
      <c r="F44" s="1"/>
    </row>
    <row r="45" spans="1:6" s="2" customFormat="1" x14ac:dyDescent="0.2">
      <c r="A45" s="117">
        <v>45141</v>
      </c>
      <c r="B45" s="118">
        <v>591.25</v>
      </c>
      <c r="C45" s="119" t="s">
        <v>143</v>
      </c>
      <c r="D45" s="119" t="s">
        <v>139</v>
      </c>
      <c r="E45" s="120" t="s">
        <v>140</v>
      </c>
      <c r="F45" s="1"/>
    </row>
    <row r="46" spans="1:6" s="2" customFormat="1" x14ac:dyDescent="0.2">
      <c r="A46" s="117">
        <v>45141</v>
      </c>
      <c r="B46" s="118">
        <v>40</v>
      </c>
      <c r="C46" s="119" t="s">
        <v>143</v>
      </c>
      <c r="D46" s="119" t="s">
        <v>141</v>
      </c>
      <c r="E46" s="120" t="s">
        <v>142</v>
      </c>
      <c r="F46" s="1"/>
    </row>
    <row r="47" spans="1:6" s="2" customFormat="1" x14ac:dyDescent="0.2">
      <c r="A47" s="117">
        <v>45141</v>
      </c>
      <c r="B47" s="118">
        <v>8</v>
      </c>
      <c r="C47" s="119" t="s">
        <v>143</v>
      </c>
      <c r="D47" s="119" t="s">
        <v>144</v>
      </c>
      <c r="E47" s="120" t="s">
        <v>140</v>
      </c>
      <c r="F47" s="1"/>
    </row>
    <row r="48" spans="1:6" s="2" customFormat="1" x14ac:dyDescent="0.2">
      <c r="A48" s="117">
        <v>45141</v>
      </c>
      <c r="B48" s="118">
        <v>131.4</v>
      </c>
      <c r="C48" s="119" t="s">
        <v>143</v>
      </c>
      <c r="D48" s="119" t="s">
        <v>134</v>
      </c>
      <c r="E48" s="120" t="s">
        <v>140</v>
      </c>
      <c r="F48" s="1"/>
    </row>
    <row r="49" spans="1:6" s="2" customFormat="1" x14ac:dyDescent="0.2">
      <c r="A49" s="117">
        <v>45141</v>
      </c>
      <c r="B49" s="118">
        <v>18</v>
      </c>
      <c r="C49" s="119" t="s">
        <v>143</v>
      </c>
      <c r="D49" s="119" t="s">
        <v>146</v>
      </c>
      <c r="E49" s="120" t="s">
        <v>140</v>
      </c>
      <c r="F49" s="1"/>
    </row>
    <row r="50" spans="1:6" s="2" customFormat="1" x14ac:dyDescent="0.2">
      <c r="A50" s="117">
        <v>45175</v>
      </c>
      <c r="B50" s="118">
        <v>8</v>
      </c>
      <c r="C50" s="119" t="s">
        <v>145</v>
      </c>
      <c r="D50" s="119" t="s">
        <v>144</v>
      </c>
      <c r="E50" s="120" t="s">
        <v>140</v>
      </c>
      <c r="F50" s="1"/>
    </row>
    <row r="51" spans="1:6" s="2" customFormat="1" ht="12" customHeight="1" x14ac:dyDescent="0.2">
      <c r="A51" s="117">
        <v>45175</v>
      </c>
      <c r="B51" s="118">
        <v>453.76</v>
      </c>
      <c r="C51" s="119" t="s">
        <v>145</v>
      </c>
      <c r="D51" s="119" t="s">
        <v>139</v>
      </c>
      <c r="E51" s="120" t="s">
        <v>140</v>
      </c>
      <c r="F51" s="1"/>
    </row>
    <row r="52" spans="1:6" s="2" customFormat="1" x14ac:dyDescent="0.2">
      <c r="A52" s="117">
        <v>45175</v>
      </c>
      <c r="B52" s="118">
        <v>42.17</v>
      </c>
      <c r="C52" s="119" t="s">
        <v>145</v>
      </c>
      <c r="D52" s="119" t="s">
        <v>141</v>
      </c>
      <c r="E52" s="120" t="s">
        <v>142</v>
      </c>
      <c r="F52" s="1"/>
    </row>
    <row r="53" spans="1:6" s="2" customFormat="1" x14ac:dyDescent="0.2">
      <c r="A53" s="117">
        <v>45449</v>
      </c>
      <c r="B53" s="118">
        <v>538.96</v>
      </c>
      <c r="C53" s="119" t="s">
        <v>145</v>
      </c>
      <c r="D53" s="119" t="s">
        <v>139</v>
      </c>
      <c r="E53" s="120" t="s">
        <v>142</v>
      </c>
      <c r="F53" s="1"/>
    </row>
    <row r="54" spans="1:6" s="2" customFormat="1" x14ac:dyDescent="0.2">
      <c r="A54" s="117">
        <v>45449</v>
      </c>
      <c r="B54" s="118">
        <v>8</v>
      </c>
      <c r="C54" s="119" t="s">
        <v>145</v>
      </c>
      <c r="D54" s="119" t="s">
        <v>144</v>
      </c>
      <c r="E54" s="120" t="s">
        <v>142</v>
      </c>
      <c r="F54" s="1"/>
    </row>
    <row r="55" spans="1:6" s="2" customFormat="1" x14ac:dyDescent="0.2">
      <c r="A55" s="117">
        <v>45449</v>
      </c>
      <c r="B55" s="118">
        <v>42.61</v>
      </c>
      <c r="C55" s="119" t="s">
        <v>145</v>
      </c>
      <c r="D55" s="119" t="s">
        <v>141</v>
      </c>
      <c r="E55" s="120" t="s">
        <v>142</v>
      </c>
      <c r="F55" s="1"/>
    </row>
    <row r="56" spans="1:6" s="2" customFormat="1" x14ac:dyDescent="0.2">
      <c r="A56" s="117">
        <v>45449</v>
      </c>
      <c r="B56" s="118">
        <v>104.35</v>
      </c>
      <c r="C56" s="119" t="s">
        <v>145</v>
      </c>
      <c r="D56" s="119" t="s">
        <v>134</v>
      </c>
      <c r="E56" s="120" t="s">
        <v>140</v>
      </c>
      <c r="F56" s="1"/>
    </row>
    <row r="57" spans="1:6" s="2" customFormat="1" x14ac:dyDescent="0.2">
      <c r="A57" s="117">
        <v>45449</v>
      </c>
      <c r="B57" s="118">
        <v>83.04</v>
      </c>
      <c r="C57" s="119" t="s">
        <v>145</v>
      </c>
      <c r="D57" s="119" t="s">
        <v>134</v>
      </c>
      <c r="E57" s="120" t="s">
        <v>140</v>
      </c>
      <c r="F57" s="1"/>
    </row>
    <row r="58" spans="1:6" s="2" customFormat="1" x14ac:dyDescent="0.2">
      <c r="A58" s="117"/>
      <c r="B58" s="118"/>
      <c r="C58" s="119"/>
      <c r="D58" s="119"/>
      <c r="E58" s="120"/>
      <c r="F58" s="1"/>
    </row>
    <row r="59" spans="1:6" s="2" customFormat="1" x14ac:dyDescent="0.2">
      <c r="A59" s="117"/>
      <c r="B59" s="118"/>
      <c r="C59" s="119"/>
      <c r="D59" s="119"/>
      <c r="E59" s="120"/>
      <c r="F59" s="1"/>
    </row>
    <row r="60" spans="1:6" s="2" customFormat="1" hidden="1" x14ac:dyDescent="0.2">
      <c r="A60" s="108"/>
      <c r="B60" s="109"/>
      <c r="C60" s="110"/>
      <c r="D60" s="110"/>
      <c r="E60" s="111"/>
      <c r="F60" s="1"/>
    </row>
    <row r="61" spans="1:6" ht="19.5" customHeight="1" x14ac:dyDescent="0.2">
      <c r="A61" s="71" t="s">
        <v>147</v>
      </c>
      <c r="B61" s="72">
        <f>SUM(B43:B60)</f>
        <v>2691.8900000000003</v>
      </c>
      <c r="C61" s="128" t="str">
        <f>IF(SUBTOTAL(3,B43:B60)=SUBTOTAL(103,B43:B60),'Summary and sign-off'!$A$48,'Summary and sign-off'!$A$49)</f>
        <v>Check - there are no hidden rows with data</v>
      </c>
      <c r="D61" s="149" t="str">
        <f>IF('Summary and sign-off'!F56='Summary and sign-off'!F54,'Summary and sign-off'!A51,'Summary and sign-off'!A50)</f>
        <v>Check - each entry provides sufficient information</v>
      </c>
      <c r="E61" s="149"/>
      <c r="F61" s="17"/>
    </row>
    <row r="62" spans="1:6" ht="10.5" customHeight="1" x14ac:dyDescent="0.2">
      <c r="A62" s="17"/>
      <c r="B62" s="19"/>
      <c r="C62" s="17"/>
      <c r="D62" s="17"/>
      <c r="E62" s="17"/>
      <c r="F62" s="17"/>
    </row>
    <row r="63" spans="1:6" ht="24.75" customHeight="1" x14ac:dyDescent="0.2">
      <c r="A63" s="151" t="s">
        <v>148</v>
      </c>
      <c r="B63" s="151"/>
      <c r="C63" s="151"/>
      <c r="D63" s="151"/>
      <c r="E63" s="151"/>
      <c r="F63" s="17"/>
    </row>
    <row r="64" spans="1:6" ht="27" customHeight="1" x14ac:dyDescent="0.2">
      <c r="A64" s="24" t="s">
        <v>121</v>
      </c>
      <c r="B64" s="24" t="s">
        <v>65</v>
      </c>
      <c r="C64" s="24" t="s">
        <v>149</v>
      </c>
      <c r="D64" s="24" t="s">
        <v>150</v>
      </c>
      <c r="E64" s="24" t="s">
        <v>125</v>
      </c>
      <c r="F64" s="28"/>
    </row>
    <row r="65" spans="1:6" s="2" customFormat="1" x14ac:dyDescent="0.2">
      <c r="A65" s="117">
        <v>45195</v>
      </c>
      <c r="B65" s="118">
        <v>13.04</v>
      </c>
      <c r="C65" s="119" t="s">
        <v>151</v>
      </c>
      <c r="D65" s="119" t="s">
        <v>152</v>
      </c>
      <c r="E65" s="120" t="s">
        <v>142</v>
      </c>
      <c r="F65" s="1"/>
    </row>
    <row r="66" spans="1:6" s="2" customFormat="1" x14ac:dyDescent="0.2">
      <c r="A66" s="117"/>
      <c r="B66" s="118"/>
      <c r="C66" s="119"/>
      <c r="D66" s="119"/>
      <c r="E66" s="120"/>
      <c r="F66" s="1"/>
    </row>
    <row r="67" spans="1:6" s="2" customFormat="1" x14ac:dyDescent="0.2">
      <c r="A67" s="117"/>
      <c r="B67" s="118"/>
      <c r="C67" s="119"/>
      <c r="D67" s="119"/>
      <c r="E67" s="120"/>
      <c r="F67" s="1"/>
    </row>
    <row r="68" spans="1:6" s="2" customFormat="1" x14ac:dyDescent="0.2">
      <c r="A68" s="117"/>
      <c r="B68" s="118"/>
      <c r="C68" s="119"/>
      <c r="D68" s="119"/>
      <c r="E68" s="120"/>
      <c r="F68" s="1"/>
    </row>
    <row r="69" spans="1:6" s="2" customFormat="1" x14ac:dyDescent="0.2">
      <c r="A69" s="117"/>
      <c r="B69" s="118"/>
      <c r="C69" s="119"/>
      <c r="D69" s="119"/>
      <c r="E69" s="120"/>
      <c r="F69" s="1"/>
    </row>
    <row r="70" spans="1:6" s="2" customFormat="1" x14ac:dyDescent="0.2">
      <c r="A70" s="117"/>
      <c r="B70" s="118"/>
      <c r="C70" s="119"/>
      <c r="D70" s="119"/>
      <c r="E70" s="120"/>
      <c r="F70" s="1"/>
    </row>
    <row r="71" spans="1:6" s="2" customFormat="1" x14ac:dyDescent="0.2">
      <c r="A71" s="117"/>
      <c r="B71" s="118"/>
      <c r="C71" s="119"/>
      <c r="D71" s="119"/>
      <c r="E71" s="120"/>
      <c r="F71" s="1"/>
    </row>
    <row r="72" spans="1:6" s="2" customFormat="1" x14ac:dyDescent="0.2">
      <c r="A72" s="117"/>
      <c r="B72" s="118"/>
      <c r="C72" s="119"/>
      <c r="D72" s="119"/>
      <c r="E72" s="120"/>
      <c r="F72" s="1"/>
    </row>
    <row r="73" spans="1:6" s="2" customFormat="1" x14ac:dyDescent="0.2">
      <c r="A73" s="117"/>
      <c r="B73" s="118"/>
      <c r="C73" s="119"/>
      <c r="D73" s="119"/>
      <c r="E73" s="120"/>
      <c r="F73" s="1"/>
    </row>
    <row r="74" spans="1:6" s="2" customFormat="1" hidden="1" x14ac:dyDescent="0.2">
      <c r="A74" s="94"/>
      <c r="B74" s="95"/>
      <c r="C74" s="96"/>
      <c r="D74" s="96"/>
      <c r="E74" s="97"/>
      <c r="F74" s="1"/>
    </row>
    <row r="75" spans="1:6" ht="19.5" customHeight="1" x14ac:dyDescent="0.2">
      <c r="A75" s="71" t="s">
        <v>153</v>
      </c>
      <c r="B75" s="72">
        <f>SUM(B65:B74)</f>
        <v>13.04</v>
      </c>
      <c r="C75" s="128" t="str">
        <f>IF(SUBTOTAL(3,B65:B74)=SUBTOTAL(103,B65:B74),'Summary and sign-off'!$A$48,'Summary and sign-off'!$A$49)</f>
        <v>Check - there are no hidden rows with data</v>
      </c>
      <c r="D75" s="149" t="str">
        <f>IF('Summary and sign-off'!F57='Summary and sign-off'!F54,'Summary and sign-off'!A51,'Summary and sign-off'!A50)</f>
        <v>Check - each entry provides sufficient information</v>
      </c>
      <c r="E75" s="149"/>
      <c r="F75" s="17"/>
    </row>
    <row r="76" spans="1:6" ht="10.5" customHeight="1" x14ac:dyDescent="0.2">
      <c r="A76" s="17"/>
      <c r="B76" s="57"/>
      <c r="C76" s="19"/>
      <c r="D76" s="17"/>
      <c r="E76" s="17"/>
      <c r="F76" s="17"/>
    </row>
    <row r="77" spans="1:6" ht="34.5" customHeight="1" x14ac:dyDescent="0.2">
      <c r="A77" s="31" t="s">
        <v>154</v>
      </c>
      <c r="B77" s="58">
        <f>B39+B61+B75</f>
        <v>5149.95</v>
      </c>
      <c r="C77" s="32"/>
      <c r="D77" s="32"/>
      <c r="E77" s="32"/>
      <c r="F77" s="17"/>
    </row>
    <row r="78" spans="1:6" x14ac:dyDescent="0.2">
      <c r="A78" s="17"/>
      <c r="B78" s="19"/>
      <c r="C78" s="17"/>
      <c r="D78" s="17"/>
      <c r="E78" s="17"/>
      <c r="F78" s="17"/>
    </row>
    <row r="79" spans="1:6" x14ac:dyDescent="0.2">
      <c r="A79" s="18" t="s">
        <v>76</v>
      </c>
      <c r="B79" s="19"/>
      <c r="C79" s="17"/>
      <c r="D79" s="17"/>
      <c r="E79" s="17"/>
      <c r="F79" s="17"/>
    </row>
    <row r="80" spans="1:6" ht="12.6" customHeight="1" x14ac:dyDescent="0.2">
      <c r="A80" s="20" t="s">
        <v>155</v>
      </c>
      <c r="F80" s="17"/>
    </row>
    <row r="81" spans="1:6" ht="12.95" customHeight="1" x14ac:dyDescent="0.2">
      <c r="A81" s="20" t="s">
        <v>156</v>
      </c>
      <c r="B81" s="17"/>
      <c r="D81" s="17"/>
      <c r="F81" s="17"/>
    </row>
    <row r="82" spans="1:6" x14ac:dyDescent="0.2">
      <c r="A82" s="20" t="s">
        <v>157</v>
      </c>
      <c r="F82" s="17"/>
    </row>
    <row r="83" spans="1:6" x14ac:dyDescent="0.2">
      <c r="A83" s="20" t="s">
        <v>82</v>
      </c>
      <c r="B83" s="19"/>
      <c r="C83" s="17"/>
      <c r="D83" s="17"/>
      <c r="E83" s="17"/>
      <c r="F83" s="17"/>
    </row>
    <row r="84" spans="1:6" ht="12.95" customHeight="1" x14ac:dyDescent="0.2">
      <c r="A84" s="20" t="s">
        <v>158</v>
      </c>
      <c r="B84" s="17"/>
      <c r="D84" s="17"/>
      <c r="F84" s="17"/>
    </row>
    <row r="85" spans="1:6" x14ac:dyDescent="0.2">
      <c r="A85" s="20" t="s">
        <v>159</v>
      </c>
      <c r="F85" s="17"/>
    </row>
    <row r="86" spans="1:6" x14ac:dyDescent="0.2">
      <c r="A86" s="20" t="s">
        <v>160</v>
      </c>
      <c r="B86" s="20"/>
      <c r="C86" s="20"/>
      <c r="D86" s="20"/>
      <c r="F86" s="17"/>
    </row>
    <row r="87" spans="1:6" x14ac:dyDescent="0.2">
      <c r="A87" s="26"/>
      <c r="B87" s="17"/>
      <c r="C87" s="17"/>
      <c r="D87" s="17"/>
      <c r="E87" s="17"/>
      <c r="F87" s="17"/>
    </row>
    <row r="88" spans="1:6" hidden="1" x14ac:dyDescent="0.2">
      <c r="A88" s="26"/>
      <c r="B88" s="17"/>
      <c r="C88" s="17"/>
      <c r="D88" s="17"/>
      <c r="E88" s="17"/>
      <c r="F88" s="17"/>
    </row>
    <row r="89" spans="1:6" x14ac:dyDescent="0.2"/>
    <row r="90" spans="1:6" x14ac:dyDescent="0.2"/>
    <row r="91" spans="1:6" x14ac:dyDescent="0.2"/>
    <row r="92" spans="1:6" x14ac:dyDescent="0.2"/>
    <row r="93" spans="1:6" ht="12.75" hidden="1" customHeight="1" x14ac:dyDescent="0.2"/>
    <row r="94" spans="1:6" x14ac:dyDescent="0.2"/>
    <row r="95" spans="1:6" x14ac:dyDescent="0.2"/>
    <row r="96" spans="1:6" hidden="1" x14ac:dyDescent="0.2">
      <c r="A96" s="26"/>
      <c r="B96" s="17"/>
      <c r="C96" s="17"/>
      <c r="D96" s="17"/>
      <c r="E96" s="17"/>
      <c r="F96" s="17"/>
    </row>
    <row r="97" spans="1:6" hidden="1" x14ac:dyDescent="0.2">
      <c r="A97" s="26"/>
      <c r="B97" s="17"/>
      <c r="C97" s="17"/>
      <c r="D97" s="17"/>
      <c r="E97" s="17"/>
      <c r="F97" s="17"/>
    </row>
    <row r="98" spans="1:6" hidden="1" x14ac:dyDescent="0.2">
      <c r="A98" s="26"/>
      <c r="B98" s="17"/>
      <c r="C98" s="17"/>
      <c r="D98" s="17"/>
      <c r="E98" s="17"/>
      <c r="F98" s="17"/>
    </row>
    <row r="99" spans="1:6" hidden="1" x14ac:dyDescent="0.2">
      <c r="A99" s="26"/>
      <c r="B99" s="17"/>
      <c r="C99" s="17"/>
      <c r="D99" s="17"/>
      <c r="E99" s="17"/>
      <c r="F99" s="17"/>
    </row>
    <row r="100" spans="1:6" hidden="1" x14ac:dyDescent="0.2">
      <c r="A100" s="26"/>
      <c r="B100" s="17"/>
      <c r="C100" s="17"/>
      <c r="D100" s="17"/>
      <c r="E100" s="17"/>
      <c r="F100" s="17"/>
    </row>
    <row r="101" spans="1:6" x14ac:dyDescent="0.2"/>
    <row r="102" spans="1:6" x14ac:dyDescent="0.2"/>
    <row r="103" spans="1:6" x14ac:dyDescent="0.2"/>
    <row r="104" spans="1:6" x14ac:dyDescent="0.2"/>
    <row r="105" spans="1:6" x14ac:dyDescent="0.2"/>
    <row r="106" spans="1:6" x14ac:dyDescent="0.2"/>
    <row r="107" spans="1:6" x14ac:dyDescent="0.2"/>
  </sheetData>
  <sheetProtection sheet="1" formatCells="0" formatRows="0" insertColumns="0" insertRows="0" deleteRows="0"/>
  <mergeCells count="15">
    <mergeCell ref="B7:E7"/>
    <mergeCell ref="B5:E5"/>
    <mergeCell ref="D75:E75"/>
    <mergeCell ref="A1:E1"/>
    <mergeCell ref="A41:E41"/>
    <mergeCell ref="A63:E63"/>
    <mergeCell ref="B2:E2"/>
    <mergeCell ref="B3:E3"/>
    <mergeCell ref="B4:E4"/>
    <mergeCell ref="A8:E8"/>
    <mergeCell ref="A9:E9"/>
    <mergeCell ref="B6:E6"/>
    <mergeCell ref="D39:E39"/>
    <mergeCell ref="D61:E61"/>
    <mergeCell ref="A10:E10"/>
  </mergeCells>
  <phoneticPr fontId="40"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9:A60 A43 A38 A65 A7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4 A42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66:A73 A54:A58 A44:A51 A12:A37 A52"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B65:B74 B43:B51 B12:B38 B52:B60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20" sqref="C20"/>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50" t="s">
        <v>112</v>
      </c>
      <c r="B1" s="150"/>
      <c r="C1" s="150"/>
      <c r="D1" s="150"/>
      <c r="E1" s="150"/>
    </row>
    <row r="2" spans="1:6" ht="21" customHeight="1" x14ac:dyDescent="0.2">
      <c r="A2" s="3" t="s">
        <v>113</v>
      </c>
      <c r="B2" s="148" t="str">
        <f>'Summary and sign-off'!B2:F2</f>
        <v>Te Manatū Waka Ministry of Transport</v>
      </c>
      <c r="C2" s="148"/>
      <c r="D2" s="148"/>
      <c r="E2" s="148"/>
    </row>
    <row r="3" spans="1:6" ht="31.5" x14ac:dyDescent="0.2">
      <c r="A3" s="3" t="s">
        <v>114</v>
      </c>
      <c r="B3" s="148" t="str">
        <f>'Summary and sign-off'!B3:F3</f>
        <v>Audrey Sonerson</v>
      </c>
      <c r="C3" s="148"/>
      <c r="D3" s="148"/>
      <c r="E3" s="148"/>
    </row>
    <row r="4" spans="1:6" ht="21" customHeight="1" x14ac:dyDescent="0.2">
      <c r="A4" s="3" t="s">
        <v>115</v>
      </c>
      <c r="B4" s="148">
        <f>'Summary and sign-off'!B4:F4</f>
        <v>45108</v>
      </c>
      <c r="C4" s="148"/>
      <c r="D4" s="148"/>
      <c r="E4" s="148"/>
    </row>
    <row r="5" spans="1:6" ht="21" customHeight="1" x14ac:dyDescent="0.2">
      <c r="A5" s="3" t="s">
        <v>116</v>
      </c>
      <c r="B5" s="148">
        <f>'Summary and sign-off'!B5:F5</f>
        <v>45473</v>
      </c>
      <c r="C5" s="148"/>
      <c r="D5" s="148"/>
      <c r="E5" s="148"/>
    </row>
    <row r="6" spans="1:6" ht="21" customHeight="1" x14ac:dyDescent="0.2">
      <c r="A6" s="3" t="s">
        <v>117</v>
      </c>
      <c r="B6" s="143" t="s">
        <v>84</v>
      </c>
      <c r="C6" s="143"/>
      <c r="D6" s="143"/>
      <c r="E6" s="143"/>
    </row>
    <row r="7" spans="1:6" ht="21" customHeight="1" x14ac:dyDescent="0.2">
      <c r="A7" s="3" t="s">
        <v>58</v>
      </c>
      <c r="B7" s="143" t="s">
        <v>86</v>
      </c>
      <c r="C7" s="143"/>
      <c r="D7" s="143"/>
      <c r="E7" s="143"/>
    </row>
    <row r="8" spans="1:6" ht="35.25" customHeight="1" x14ac:dyDescent="0.25">
      <c r="A8" s="159" t="s">
        <v>161</v>
      </c>
      <c r="B8" s="159"/>
      <c r="C8" s="160"/>
      <c r="D8" s="160"/>
      <c r="E8" s="160"/>
      <c r="F8" s="27"/>
    </row>
    <row r="9" spans="1:6" ht="35.25" customHeight="1" x14ac:dyDescent="0.25">
      <c r="A9" s="157" t="s">
        <v>162</v>
      </c>
      <c r="B9" s="158"/>
      <c r="C9" s="158"/>
      <c r="D9" s="158"/>
      <c r="E9" s="158"/>
      <c r="F9" s="27"/>
    </row>
    <row r="10" spans="1:6" ht="27" customHeight="1" x14ac:dyDescent="0.2">
      <c r="A10" s="24" t="s">
        <v>163</v>
      </c>
      <c r="B10" s="24" t="s">
        <v>65</v>
      </c>
      <c r="C10" s="24" t="s">
        <v>164</v>
      </c>
      <c r="D10" s="24" t="s">
        <v>165</v>
      </c>
      <c r="E10" s="24" t="s">
        <v>125</v>
      </c>
      <c r="F10" s="20"/>
    </row>
    <row r="11" spans="1:6" s="2" customFormat="1" x14ac:dyDescent="0.2">
      <c r="A11" s="137" t="s">
        <v>166</v>
      </c>
      <c r="B11" s="118"/>
      <c r="C11" s="137"/>
      <c r="D11" s="122"/>
      <c r="E11" s="123"/>
    </row>
    <row r="12" spans="1:6" s="2" customFormat="1" x14ac:dyDescent="0.2">
      <c r="A12" s="117"/>
      <c r="B12" s="118"/>
      <c r="C12" s="122"/>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t="11.25" hidden="1" customHeight="1" x14ac:dyDescent="0.2">
      <c r="A24" s="98"/>
      <c r="B24" s="95"/>
      <c r="C24" s="99"/>
      <c r="D24" s="99"/>
      <c r="E24" s="100"/>
    </row>
    <row r="25" spans="1:6" ht="34.5" customHeight="1" x14ac:dyDescent="0.2">
      <c r="A25" s="53" t="s">
        <v>167</v>
      </c>
      <c r="B25" s="62">
        <f>SUM(B11:B24)</f>
        <v>0</v>
      </c>
      <c r="C25" s="70" t="str">
        <f>IF(SUBTOTAL(3,B11:B24)=SUBTOTAL(103,B11:B24),'Summary and sign-off'!$A$48,'Summary and sign-off'!$A$49)</f>
        <v>Check - there are no hidden rows with data</v>
      </c>
      <c r="D25" s="149" t="str">
        <f>IF('Summary and sign-off'!F58='Summary and sign-off'!F54,'Summary and sign-off'!A51,'Summary and sign-off'!A50)</f>
        <v>Check - each entry provides sufficient information</v>
      </c>
      <c r="E25" s="149"/>
      <c r="F25" s="2"/>
    </row>
    <row r="26" spans="1:6" x14ac:dyDescent="0.2">
      <c r="A26" s="18"/>
      <c r="B26" s="17"/>
      <c r="C26" s="17"/>
      <c r="D26" s="17"/>
      <c r="E26" s="17"/>
    </row>
    <row r="27" spans="1:6" x14ac:dyDescent="0.2">
      <c r="A27" s="18" t="s">
        <v>76</v>
      </c>
      <c r="B27" s="19"/>
      <c r="C27" s="17"/>
      <c r="D27" s="17"/>
      <c r="E27" s="17"/>
    </row>
    <row r="28" spans="1:6" ht="12.75" customHeight="1" x14ac:dyDescent="0.2">
      <c r="A28" s="20" t="s">
        <v>168</v>
      </c>
      <c r="B28" s="20"/>
      <c r="C28" s="20"/>
      <c r="D28" s="20"/>
      <c r="E28" s="20"/>
    </row>
    <row r="29" spans="1:6" x14ac:dyDescent="0.2">
      <c r="A29" s="20" t="s">
        <v>169</v>
      </c>
      <c r="B29" s="20"/>
      <c r="C29" s="28"/>
      <c r="D29" s="28"/>
      <c r="E29" s="28"/>
    </row>
    <row r="30" spans="1:6" x14ac:dyDescent="0.2">
      <c r="A30" s="20" t="s">
        <v>82</v>
      </c>
      <c r="B30" s="19"/>
      <c r="C30" s="17"/>
      <c r="D30" s="17"/>
      <c r="E30" s="17"/>
      <c r="F30" s="17"/>
    </row>
    <row r="31" spans="1:6" x14ac:dyDescent="0.2">
      <c r="A31" s="20" t="s">
        <v>170</v>
      </c>
      <c r="B31" s="20"/>
      <c r="C31" s="28"/>
      <c r="D31" s="28"/>
      <c r="E31" s="28"/>
    </row>
    <row r="32" spans="1:6" ht="12.75" customHeight="1" x14ac:dyDescent="0.2">
      <c r="A32" s="20" t="s">
        <v>171</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F17" sqref="F1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50" t="s">
        <v>112</v>
      </c>
      <c r="B1" s="150"/>
      <c r="C1" s="150"/>
      <c r="D1" s="150"/>
      <c r="E1" s="150"/>
    </row>
    <row r="2" spans="1:6" ht="21" customHeight="1" x14ac:dyDescent="0.2">
      <c r="A2" s="3" t="s">
        <v>113</v>
      </c>
      <c r="B2" s="148" t="str">
        <f>'Summary and sign-off'!B2:F2</f>
        <v>Te Manatū Waka Ministry of Transport</v>
      </c>
      <c r="C2" s="148"/>
      <c r="D2" s="148"/>
      <c r="E2" s="148"/>
    </row>
    <row r="3" spans="1:6" ht="31.5" x14ac:dyDescent="0.2">
      <c r="A3" s="3" t="s">
        <v>172</v>
      </c>
      <c r="B3" s="148" t="str">
        <f>'Summary and sign-off'!B3:F3</f>
        <v>Audrey Sonerson</v>
      </c>
      <c r="C3" s="148"/>
      <c r="D3" s="148"/>
      <c r="E3" s="148"/>
    </row>
    <row r="4" spans="1:6" ht="21" customHeight="1" x14ac:dyDescent="0.2">
      <c r="A4" s="3" t="s">
        <v>115</v>
      </c>
      <c r="B4" s="148">
        <f>'Summary and sign-off'!B4:F4</f>
        <v>45108</v>
      </c>
      <c r="C4" s="148"/>
      <c r="D4" s="148"/>
      <c r="E4" s="148"/>
    </row>
    <row r="5" spans="1:6" ht="21" customHeight="1" x14ac:dyDescent="0.2">
      <c r="A5" s="3" t="s">
        <v>116</v>
      </c>
      <c r="B5" s="148">
        <f>'Summary and sign-off'!B5:F5</f>
        <v>45473</v>
      </c>
      <c r="C5" s="148"/>
      <c r="D5" s="148"/>
      <c r="E5" s="148"/>
    </row>
    <row r="6" spans="1:6" ht="21" customHeight="1" x14ac:dyDescent="0.2">
      <c r="A6" s="3" t="s">
        <v>117</v>
      </c>
      <c r="B6" s="143" t="s">
        <v>84</v>
      </c>
      <c r="C6" s="143"/>
      <c r="D6" s="143"/>
      <c r="E6" s="143"/>
      <c r="F6" s="23"/>
    </row>
    <row r="7" spans="1:6" ht="21" customHeight="1" x14ac:dyDescent="0.2">
      <c r="A7" s="3" t="s">
        <v>58</v>
      </c>
      <c r="B7" s="143" t="s">
        <v>86</v>
      </c>
      <c r="C7" s="143"/>
      <c r="D7" s="143"/>
      <c r="E7" s="143"/>
      <c r="F7" s="23"/>
    </row>
    <row r="8" spans="1:6" ht="35.25" customHeight="1" x14ac:dyDescent="0.2">
      <c r="A8" s="153" t="s">
        <v>173</v>
      </c>
      <c r="B8" s="153"/>
      <c r="C8" s="160"/>
      <c r="D8" s="160"/>
      <c r="E8" s="160"/>
    </row>
    <row r="9" spans="1:6" ht="35.25" customHeight="1" x14ac:dyDescent="0.2">
      <c r="A9" s="161" t="s">
        <v>174</v>
      </c>
      <c r="B9" s="162"/>
      <c r="C9" s="162"/>
      <c r="D9" s="162"/>
      <c r="E9" s="162"/>
    </row>
    <row r="10" spans="1:6" ht="27" customHeight="1" x14ac:dyDescent="0.2">
      <c r="A10" s="24" t="s">
        <v>121</v>
      </c>
      <c r="B10" s="24" t="s">
        <v>65</v>
      </c>
      <c r="C10" s="24" t="s">
        <v>175</v>
      </c>
      <c r="D10" s="24" t="s">
        <v>176</v>
      </c>
      <c r="E10" s="24" t="s">
        <v>125</v>
      </c>
      <c r="F10" s="20"/>
    </row>
    <row r="11" spans="1:6" s="2" customFormat="1" hidden="1" x14ac:dyDescent="0.2">
      <c r="A11" s="98"/>
      <c r="B11" s="95"/>
      <c r="C11" s="99"/>
      <c r="D11" s="99"/>
      <c r="E11" s="100"/>
    </row>
    <row r="12" spans="1:6" s="2" customFormat="1" x14ac:dyDescent="0.2">
      <c r="A12" s="117">
        <v>45169</v>
      </c>
      <c r="B12" s="118">
        <v>3050</v>
      </c>
      <c r="C12" s="122" t="s">
        <v>177</v>
      </c>
      <c r="D12" s="122" t="s">
        <v>178</v>
      </c>
      <c r="E12" s="123" t="s">
        <v>142</v>
      </c>
    </row>
    <row r="13" spans="1:6" s="2" customFormat="1" x14ac:dyDescent="0.2">
      <c r="A13" s="138" t="s">
        <v>179</v>
      </c>
      <c r="B13" s="118">
        <v>180</v>
      </c>
      <c r="C13" s="122" t="s">
        <v>180</v>
      </c>
      <c r="D13" s="122" t="s">
        <v>181</v>
      </c>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idden="1" x14ac:dyDescent="0.2">
      <c r="A24" s="98"/>
      <c r="B24" s="95"/>
      <c r="C24" s="99"/>
      <c r="D24" s="99"/>
      <c r="E24" s="100"/>
    </row>
    <row r="25" spans="1:6" ht="34.5" customHeight="1" x14ac:dyDescent="0.2">
      <c r="A25" s="53" t="s">
        <v>182</v>
      </c>
      <c r="B25" s="62">
        <f>SUM(B11:B24)</f>
        <v>3230</v>
      </c>
      <c r="C25" s="70" t="str">
        <f>IF(SUBTOTAL(3,B11:B24)=SUBTOTAL(103,B11:B24),'Summary and sign-off'!$A$48,'Summary and sign-off'!$A$49)</f>
        <v>Check - there are no hidden rows with data</v>
      </c>
      <c r="D25" s="149" t="str">
        <f>IF('Summary and sign-off'!F59='Summary and sign-off'!F54,'Summary and sign-off'!A51,'Summary and sign-off'!A50)</f>
        <v>Check - each entry provides sufficient information</v>
      </c>
      <c r="E25" s="149"/>
    </row>
    <row r="26" spans="1:6" ht="14.1" customHeight="1" x14ac:dyDescent="0.2">
      <c r="B26" s="17"/>
      <c r="C26" s="17"/>
      <c r="D26" s="17"/>
      <c r="E26" s="17"/>
    </row>
    <row r="27" spans="1:6" x14ac:dyDescent="0.2">
      <c r="A27" s="18" t="s">
        <v>183</v>
      </c>
      <c r="B27" s="17"/>
      <c r="C27" s="17"/>
      <c r="D27" s="17"/>
      <c r="E27" s="17"/>
    </row>
    <row r="28" spans="1:6" ht="12.6" customHeight="1" x14ac:dyDescent="0.2">
      <c r="A28" s="20" t="s">
        <v>155</v>
      </c>
      <c r="B28" s="17"/>
      <c r="C28" s="17"/>
      <c r="D28" s="17"/>
      <c r="E28" s="17"/>
    </row>
    <row r="29" spans="1:6" x14ac:dyDescent="0.2">
      <c r="A29" s="20" t="s">
        <v>82</v>
      </c>
      <c r="B29" s="19"/>
      <c r="C29" s="17"/>
      <c r="D29" s="17"/>
      <c r="E29" s="17"/>
      <c r="F29" s="17"/>
    </row>
    <row r="30" spans="1:6" x14ac:dyDescent="0.2">
      <c r="A30" s="20" t="s">
        <v>170</v>
      </c>
      <c r="C30" s="17"/>
      <c r="D30" s="17"/>
      <c r="E30" s="17"/>
      <c r="F30" s="17"/>
    </row>
    <row r="31" spans="1:6" ht="12.75" customHeight="1" x14ac:dyDescent="0.2">
      <c r="A31" s="20" t="s">
        <v>171</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103"/>
  <sheetViews>
    <sheetView topLeftCell="A35" zoomScaleNormal="100" workbookViewId="0">
      <selection activeCell="F18" sqref="F18"/>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style="132" customWidth="1"/>
    <col min="8" max="10" width="9.140625" hidden="1" customWidth="1"/>
    <col min="11" max="15" width="0" hidden="1" customWidth="1"/>
  </cols>
  <sheetData>
    <row r="1" spans="1:7" ht="26.25" customHeight="1" x14ac:dyDescent="0.2">
      <c r="A1" s="150" t="s">
        <v>184</v>
      </c>
      <c r="B1" s="150"/>
      <c r="C1" s="150"/>
      <c r="D1" s="150"/>
      <c r="E1" s="150"/>
      <c r="F1" s="150"/>
    </row>
    <row r="2" spans="1:7" ht="21" customHeight="1" x14ac:dyDescent="0.2">
      <c r="A2" s="3" t="s">
        <v>113</v>
      </c>
      <c r="B2" s="148" t="str">
        <f>'Summary and sign-off'!B2:F2</f>
        <v>Te Manatū Waka Ministry of Transport</v>
      </c>
      <c r="C2" s="148"/>
      <c r="D2" s="148"/>
      <c r="E2" s="148"/>
      <c r="F2" s="148"/>
    </row>
    <row r="3" spans="1:7" ht="31.5" x14ac:dyDescent="0.2">
      <c r="A3" s="3" t="s">
        <v>114</v>
      </c>
      <c r="B3" s="148" t="str">
        <f>'Summary and sign-off'!B3:F3</f>
        <v>Audrey Sonerson</v>
      </c>
      <c r="C3" s="148"/>
      <c r="D3" s="148"/>
      <c r="E3" s="148"/>
      <c r="F3" s="148"/>
    </row>
    <row r="4" spans="1:7" ht="21" customHeight="1" x14ac:dyDescent="0.2">
      <c r="A4" s="3" t="s">
        <v>115</v>
      </c>
      <c r="B4" s="148">
        <f>'Summary and sign-off'!B4:F4</f>
        <v>45108</v>
      </c>
      <c r="C4" s="148"/>
      <c r="D4" s="148"/>
      <c r="E4" s="148"/>
      <c r="F4" s="148"/>
    </row>
    <row r="5" spans="1:7" ht="21" customHeight="1" x14ac:dyDescent="0.2">
      <c r="A5" s="3" t="s">
        <v>116</v>
      </c>
      <c r="B5" s="148">
        <f>'Summary and sign-off'!B5:F5</f>
        <v>45473</v>
      </c>
      <c r="C5" s="148"/>
      <c r="D5" s="148"/>
      <c r="E5" s="148"/>
      <c r="F5" s="148"/>
    </row>
    <row r="6" spans="1:7" ht="21" customHeight="1" x14ac:dyDescent="0.2">
      <c r="A6" s="3" t="s">
        <v>185</v>
      </c>
      <c r="B6" s="143" t="s">
        <v>84</v>
      </c>
      <c r="C6" s="143"/>
      <c r="D6" s="143"/>
      <c r="E6" s="143"/>
      <c r="F6" s="143"/>
    </row>
    <row r="7" spans="1:7" ht="21" customHeight="1" x14ac:dyDescent="0.2">
      <c r="A7" s="3" t="s">
        <v>58</v>
      </c>
      <c r="B7" s="143" t="s">
        <v>86</v>
      </c>
      <c r="C7" s="143"/>
      <c r="D7" s="143"/>
      <c r="E7" s="143"/>
      <c r="F7" s="143"/>
    </row>
    <row r="8" spans="1:7" ht="36" customHeight="1" x14ac:dyDescent="0.2">
      <c r="A8" s="153" t="s">
        <v>186</v>
      </c>
      <c r="B8" s="153"/>
      <c r="C8" s="153"/>
      <c r="D8" s="153"/>
      <c r="E8" s="153"/>
      <c r="F8" s="153"/>
    </row>
    <row r="9" spans="1:7" ht="36" customHeight="1" x14ac:dyDescent="0.2">
      <c r="A9" s="161" t="s">
        <v>187</v>
      </c>
      <c r="B9" s="162"/>
      <c r="C9" s="162"/>
      <c r="D9" s="162"/>
      <c r="E9" s="162"/>
      <c r="F9" s="162"/>
    </row>
    <row r="10" spans="1:7" ht="39" customHeight="1" x14ac:dyDescent="0.2">
      <c r="A10" s="24" t="s">
        <v>121</v>
      </c>
      <c r="B10" s="112" t="s">
        <v>188</v>
      </c>
      <c r="C10" s="112" t="s">
        <v>189</v>
      </c>
      <c r="D10" s="112" t="s">
        <v>190</v>
      </c>
      <c r="E10" s="112" t="s">
        <v>191</v>
      </c>
      <c r="F10" s="112" t="s">
        <v>192</v>
      </c>
    </row>
    <row r="11" spans="1:7" s="2" customFormat="1" ht="25.5" x14ac:dyDescent="0.2">
      <c r="A11" s="117">
        <v>45118</v>
      </c>
      <c r="B11" s="122" t="s">
        <v>193</v>
      </c>
      <c r="C11" s="125" t="s">
        <v>100</v>
      </c>
      <c r="D11" s="122" t="s">
        <v>194</v>
      </c>
      <c r="E11" s="126" t="s">
        <v>94</v>
      </c>
      <c r="F11" s="123"/>
      <c r="G11" s="133"/>
    </row>
    <row r="12" spans="1:7" s="2" customFormat="1" x14ac:dyDescent="0.2">
      <c r="A12" s="117">
        <v>45139</v>
      </c>
      <c r="B12" s="124" t="s">
        <v>195</v>
      </c>
      <c r="C12" s="125" t="s">
        <v>100</v>
      </c>
      <c r="D12" s="124" t="s">
        <v>196</v>
      </c>
      <c r="E12" s="126" t="s">
        <v>94</v>
      </c>
      <c r="F12" s="127"/>
      <c r="G12" s="133"/>
    </row>
    <row r="13" spans="1:7" s="2" customFormat="1" ht="25.5" x14ac:dyDescent="0.2">
      <c r="A13" s="117">
        <v>45141</v>
      </c>
      <c r="B13" s="124" t="s">
        <v>197</v>
      </c>
      <c r="C13" s="125" t="s">
        <v>99</v>
      </c>
      <c r="D13" s="124" t="s">
        <v>198</v>
      </c>
      <c r="E13" s="126" t="s">
        <v>94</v>
      </c>
      <c r="F13" s="127"/>
      <c r="G13" s="133"/>
    </row>
    <row r="14" spans="1:7" s="2" customFormat="1" x14ac:dyDescent="0.2">
      <c r="A14" s="117">
        <v>45143</v>
      </c>
      <c r="B14" s="124" t="s">
        <v>199</v>
      </c>
      <c r="C14" s="125" t="s">
        <v>100</v>
      </c>
      <c r="D14" s="124" t="s">
        <v>200</v>
      </c>
      <c r="E14" s="126" t="s">
        <v>94</v>
      </c>
      <c r="F14" s="127"/>
      <c r="G14" s="133"/>
    </row>
    <row r="15" spans="1:7" s="2" customFormat="1" x14ac:dyDescent="0.2">
      <c r="A15" s="117">
        <v>45148</v>
      </c>
      <c r="B15" s="124" t="s">
        <v>201</v>
      </c>
      <c r="C15" s="125" t="s">
        <v>100</v>
      </c>
      <c r="D15" s="124" t="s">
        <v>202</v>
      </c>
      <c r="E15" s="126" t="s">
        <v>94</v>
      </c>
      <c r="F15" s="127"/>
      <c r="G15" s="133"/>
    </row>
    <row r="16" spans="1:7" s="2" customFormat="1" x14ac:dyDescent="0.2">
      <c r="A16" s="117">
        <v>45155</v>
      </c>
      <c r="B16" s="124" t="s">
        <v>203</v>
      </c>
      <c r="C16" s="125" t="s">
        <v>100</v>
      </c>
      <c r="D16" s="124" t="s">
        <v>204</v>
      </c>
      <c r="E16" s="126" t="s">
        <v>95</v>
      </c>
      <c r="F16" s="127"/>
      <c r="G16" s="133"/>
    </row>
    <row r="17" spans="1:7" s="134" customFormat="1" x14ac:dyDescent="0.2">
      <c r="A17" s="117">
        <v>45167</v>
      </c>
      <c r="B17" s="124" t="s">
        <v>205</v>
      </c>
      <c r="C17" s="125" t="s">
        <v>100</v>
      </c>
      <c r="D17" s="124" t="s">
        <v>206</v>
      </c>
      <c r="E17" s="126" t="s">
        <v>94</v>
      </c>
      <c r="F17" s="127"/>
      <c r="G17" s="133"/>
    </row>
    <row r="18" spans="1:7" s="2" customFormat="1" x14ac:dyDescent="0.2">
      <c r="A18" s="117">
        <v>45180</v>
      </c>
      <c r="B18" s="124" t="s">
        <v>207</v>
      </c>
      <c r="C18" s="125" t="s">
        <v>99</v>
      </c>
      <c r="D18" s="124" t="s">
        <v>208</v>
      </c>
      <c r="E18" s="126" t="s">
        <v>94</v>
      </c>
      <c r="F18" s="141" t="s">
        <v>294</v>
      </c>
      <c r="G18" s="133"/>
    </row>
    <row r="19" spans="1:7" s="2" customFormat="1" x14ac:dyDescent="0.2">
      <c r="A19" s="117">
        <v>45189</v>
      </c>
      <c r="B19" s="124" t="s">
        <v>209</v>
      </c>
      <c r="C19" s="125" t="s">
        <v>100</v>
      </c>
      <c r="D19" s="124" t="s">
        <v>210</v>
      </c>
      <c r="E19" s="126" t="s">
        <v>94</v>
      </c>
      <c r="F19" s="127"/>
      <c r="G19" s="133"/>
    </row>
    <row r="20" spans="1:7" s="2" customFormat="1" ht="25.5" x14ac:dyDescent="0.2">
      <c r="A20" s="117">
        <v>45194</v>
      </c>
      <c r="B20" s="124" t="s">
        <v>211</v>
      </c>
      <c r="C20" s="125" t="s">
        <v>100</v>
      </c>
      <c r="D20" s="135" t="s">
        <v>212</v>
      </c>
      <c r="E20" s="126" t="s">
        <v>95</v>
      </c>
      <c r="F20" s="127"/>
      <c r="G20" s="133"/>
    </row>
    <row r="21" spans="1:7" s="134" customFormat="1" x14ac:dyDescent="0.2">
      <c r="A21" s="117">
        <v>45195</v>
      </c>
      <c r="B21" s="124" t="s">
        <v>213</v>
      </c>
      <c r="C21" s="125" t="s">
        <v>100</v>
      </c>
      <c r="D21" s="124" t="s">
        <v>214</v>
      </c>
      <c r="E21" s="126" t="s">
        <v>95</v>
      </c>
      <c r="F21" s="127" t="s">
        <v>215</v>
      </c>
      <c r="G21" s="133"/>
    </row>
    <row r="22" spans="1:7" s="2" customFormat="1" x14ac:dyDescent="0.2">
      <c r="A22" s="117">
        <v>45210</v>
      </c>
      <c r="B22" s="124" t="s">
        <v>216</v>
      </c>
      <c r="C22" s="125" t="s">
        <v>100</v>
      </c>
      <c r="D22" s="124" t="s">
        <v>217</v>
      </c>
      <c r="E22" s="126" t="s">
        <v>94</v>
      </c>
      <c r="F22" s="127"/>
      <c r="G22" s="133"/>
    </row>
    <row r="23" spans="1:7" s="136" customFormat="1" ht="25.5" x14ac:dyDescent="0.2">
      <c r="A23" s="117">
        <v>45242</v>
      </c>
      <c r="B23" s="136" t="s">
        <v>218</v>
      </c>
      <c r="C23" s="125" t="s">
        <v>100</v>
      </c>
      <c r="D23" s="124" t="s">
        <v>219</v>
      </c>
      <c r="E23" s="126" t="s">
        <v>94</v>
      </c>
      <c r="F23" s="127"/>
      <c r="G23" s="133"/>
    </row>
    <row r="24" spans="1:7" s="2" customFormat="1" x14ac:dyDescent="0.2">
      <c r="A24" s="117">
        <v>45246</v>
      </c>
      <c r="B24" s="124" t="s">
        <v>220</v>
      </c>
      <c r="C24" s="125" t="s">
        <v>100</v>
      </c>
      <c r="D24" s="124" t="s">
        <v>221</v>
      </c>
      <c r="E24" s="126" t="s">
        <v>94</v>
      </c>
      <c r="F24" s="127" t="s">
        <v>222</v>
      </c>
      <c r="G24" s="133"/>
    </row>
    <row r="25" spans="1:7" s="2" customFormat="1" x14ac:dyDescent="0.2">
      <c r="A25" s="117">
        <v>45259</v>
      </c>
      <c r="B25" s="124" t="s">
        <v>223</v>
      </c>
      <c r="C25" s="125" t="s">
        <v>100</v>
      </c>
      <c r="D25" s="124" t="s">
        <v>224</v>
      </c>
      <c r="E25" s="126" t="s">
        <v>94</v>
      </c>
      <c r="F25" s="127"/>
      <c r="G25" s="133"/>
    </row>
    <row r="26" spans="1:7" s="2" customFormat="1" x14ac:dyDescent="0.2">
      <c r="A26" s="117">
        <v>45267</v>
      </c>
      <c r="B26" s="124" t="s">
        <v>225</v>
      </c>
      <c r="C26" s="125" t="s">
        <v>100</v>
      </c>
      <c r="D26" s="124" t="s">
        <v>226</v>
      </c>
      <c r="E26" s="126" t="s">
        <v>94</v>
      </c>
      <c r="F26" s="127"/>
      <c r="G26" s="133"/>
    </row>
    <row r="27" spans="1:7" s="2" customFormat="1" x14ac:dyDescent="0.2">
      <c r="A27" s="117">
        <v>45274</v>
      </c>
      <c r="B27" s="124" t="s">
        <v>227</v>
      </c>
      <c r="C27" s="125" t="s">
        <v>100</v>
      </c>
      <c r="D27" s="124" t="s">
        <v>228</v>
      </c>
      <c r="E27" s="126" t="s">
        <v>94</v>
      </c>
      <c r="F27" s="127"/>
      <c r="G27" s="133"/>
    </row>
    <row r="28" spans="1:7" s="2" customFormat="1" x14ac:dyDescent="0.2">
      <c r="A28" s="117">
        <v>45331</v>
      </c>
      <c r="B28" s="124" t="s">
        <v>229</v>
      </c>
      <c r="C28" s="125" t="s">
        <v>100</v>
      </c>
      <c r="D28" s="124" t="s">
        <v>230</v>
      </c>
      <c r="E28" s="126" t="s">
        <v>94</v>
      </c>
      <c r="F28" s="127"/>
      <c r="G28" s="133"/>
    </row>
    <row r="29" spans="1:7" s="2" customFormat="1" x14ac:dyDescent="0.2">
      <c r="A29" s="117">
        <v>45336</v>
      </c>
      <c r="B29" s="124" t="s">
        <v>231</v>
      </c>
      <c r="C29" s="125" t="s">
        <v>100</v>
      </c>
      <c r="D29" s="124" t="s">
        <v>232</v>
      </c>
      <c r="E29" s="126">
        <v>49</v>
      </c>
      <c r="F29" s="127"/>
      <c r="G29" s="133"/>
    </row>
    <row r="30" spans="1:7" s="2" customFormat="1" x14ac:dyDescent="0.2">
      <c r="A30" s="117">
        <v>45337</v>
      </c>
      <c r="B30" s="124" t="s">
        <v>233</v>
      </c>
      <c r="C30" s="125" t="s">
        <v>100</v>
      </c>
      <c r="D30" s="124" t="s">
        <v>234</v>
      </c>
      <c r="E30" s="126" t="s">
        <v>94</v>
      </c>
      <c r="F30" s="127"/>
      <c r="G30" s="133"/>
    </row>
    <row r="31" spans="1:7" s="2" customFormat="1" x14ac:dyDescent="0.2">
      <c r="A31" s="117">
        <v>45342</v>
      </c>
      <c r="B31" s="124" t="s">
        <v>235</v>
      </c>
      <c r="C31" s="125" t="s">
        <v>100</v>
      </c>
      <c r="D31" s="124" t="s">
        <v>236</v>
      </c>
      <c r="E31" s="126" t="s">
        <v>94</v>
      </c>
      <c r="F31" s="127" t="s">
        <v>237</v>
      </c>
      <c r="G31" s="133"/>
    </row>
    <row r="32" spans="1:7" s="2" customFormat="1" x14ac:dyDescent="0.2">
      <c r="A32" s="117">
        <v>45342</v>
      </c>
      <c r="B32" s="124" t="s">
        <v>238</v>
      </c>
      <c r="C32" s="125" t="s">
        <v>100</v>
      </c>
      <c r="D32" s="124" t="s">
        <v>239</v>
      </c>
      <c r="E32" s="126" t="s">
        <v>94</v>
      </c>
      <c r="F32" s="127" t="s">
        <v>240</v>
      </c>
      <c r="G32" s="133"/>
    </row>
    <row r="33" spans="1:7" s="2" customFormat="1" x14ac:dyDescent="0.2">
      <c r="A33" s="117">
        <v>45342</v>
      </c>
      <c r="B33" s="124" t="s">
        <v>241</v>
      </c>
      <c r="C33" s="125" t="s">
        <v>100</v>
      </c>
      <c r="D33" s="124" t="s">
        <v>242</v>
      </c>
      <c r="E33" s="126" t="s">
        <v>94</v>
      </c>
      <c r="F33" s="127"/>
      <c r="G33" s="133"/>
    </row>
    <row r="34" spans="1:7" s="2" customFormat="1" x14ac:dyDescent="0.2">
      <c r="A34" s="117">
        <v>45342</v>
      </c>
      <c r="B34" s="124" t="s">
        <v>243</v>
      </c>
      <c r="C34" s="125" t="s">
        <v>100</v>
      </c>
      <c r="D34" s="124" t="s">
        <v>244</v>
      </c>
      <c r="E34" s="126" t="s">
        <v>94</v>
      </c>
      <c r="F34" s="127"/>
      <c r="G34" s="133"/>
    </row>
    <row r="35" spans="1:7" s="2" customFormat="1" ht="25.5" x14ac:dyDescent="0.2">
      <c r="A35" s="117">
        <v>45355</v>
      </c>
      <c r="B35" s="124" t="s">
        <v>245</v>
      </c>
      <c r="C35" s="125" t="s">
        <v>100</v>
      </c>
      <c r="D35" s="124" t="s">
        <v>246</v>
      </c>
      <c r="E35" s="126" t="s">
        <v>94</v>
      </c>
      <c r="F35" s="127"/>
      <c r="G35" s="133"/>
    </row>
    <row r="36" spans="1:7" s="2" customFormat="1" ht="25.5" x14ac:dyDescent="0.2">
      <c r="A36" s="117">
        <v>45357</v>
      </c>
      <c r="B36" s="124" t="s">
        <v>247</v>
      </c>
      <c r="C36" s="125" t="s">
        <v>100</v>
      </c>
      <c r="D36" s="124" t="s">
        <v>248</v>
      </c>
      <c r="E36" s="126" t="s">
        <v>95</v>
      </c>
      <c r="F36" s="127"/>
      <c r="G36" s="133"/>
    </row>
    <row r="37" spans="1:7" s="2" customFormat="1" x14ac:dyDescent="0.2">
      <c r="A37" s="117">
        <v>45363</v>
      </c>
      <c r="B37" s="124" t="s">
        <v>249</v>
      </c>
      <c r="C37" s="125" t="s">
        <v>100</v>
      </c>
      <c r="D37" s="124" t="s">
        <v>250</v>
      </c>
      <c r="E37" s="126" t="s">
        <v>94</v>
      </c>
      <c r="F37" s="127"/>
      <c r="G37" s="133"/>
    </row>
    <row r="38" spans="1:7" s="2" customFormat="1" x14ac:dyDescent="0.2">
      <c r="A38" s="117">
        <v>45364</v>
      </c>
      <c r="B38" s="124" t="s">
        <v>251</v>
      </c>
      <c r="C38" s="125" t="s">
        <v>100</v>
      </c>
      <c r="D38" s="124" t="s">
        <v>252</v>
      </c>
      <c r="E38" s="126" t="s">
        <v>94</v>
      </c>
      <c r="F38" s="127"/>
      <c r="G38" s="133"/>
    </row>
    <row r="39" spans="1:7" s="2" customFormat="1" x14ac:dyDescent="0.2">
      <c r="A39" s="117">
        <v>45364</v>
      </c>
      <c r="B39" s="124" t="s">
        <v>253</v>
      </c>
      <c r="C39" s="125" t="s">
        <v>100</v>
      </c>
      <c r="D39" s="124" t="s">
        <v>254</v>
      </c>
      <c r="E39" s="126" t="s">
        <v>94</v>
      </c>
      <c r="F39" s="127"/>
      <c r="G39" s="133"/>
    </row>
    <row r="40" spans="1:7" s="2" customFormat="1" ht="38.25" x14ac:dyDescent="0.2">
      <c r="A40" s="117">
        <v>45365</v>
      </c>
      <c r="B40" s="124" t="s">
        <v>255</v>
      </c>
      <c r="C40" s="125" t="s">
        <v>99</v>
      </c>
      <c r="D40" s="124" t="s">
        <v>256</v>
      </c>
      <c r="E40" s="126" t="s">
        <v>94</v>
      </c>
      <c r="F40" s="127"/>
      <c r="G40" s="133"/>
    </row>
    <row r="41" spans="1:7" s="2" customFormat="1" x14ac:dyDescent="0.2">
      <c r="A41" s="117">
        <v>45370</v>
      </c>
      <c r="B41" s="124" t="s">
        <v>257</v>
      </c>
      <c r="C41" s="125" t="s">
        <v>99</v>
      </c>
      <c r="D41" s="124" t="s">
        <v>258</v>
      </c>
      <c r="E41" s="126" t="s">
        <v>94</v>
      </c>
      <c r="F41" s="127"/>
      <c r="G41" s="133"/>
    </row>
    <row r="42" spans="1:7" s="2" customFormat="1" x14ac:dyDescent="0.2">
      <c r="A42" s="117">
        <v>45370</v>
      </c>
      <c r="B42" s="124" t="s">
        <v>259</v>
      </c>
      <c r="C42" s="125" t="s">
        <v>99</v>
      </c>
      <c r="D42" s="124" t="s">
        <v>258</v>
      </c>
      <c r="E42" s="126" t="s">
        <v>95</v>
      </c>
      <c r="F42" s="127"/>
      <c r="G42" s="133"/>
    </row>
    <row r="43" spans="1:7" s="134" customFormat="1" x14ac:dyDescent="0.2">
      <c r="A43" s="117">
        <v>45398</v>
      </c>
      <c r="B43" s="124" t="s">
        <v>260</v>
      </c>
      <c r="C43" s="125" t="s">
        <v>99</v>
      </c>
      <c r="D43" s="124" t="s">
        <v>261</v>
      </c>
      <c r="E43" s="126">
        <v>92.17</v>
      </c>
      <c r="F43" s="127"/>
      <c r="G43" s="133"/>
    </row>
    <row r="44" spans="1:7" s="2" customFormat="1" x14ac:dyDescent="0.2">
      <c r="A44" s="117">
        <v>45413</v>
      </c>
      <c r="B44" s="124" t="s">
        <v>262</v>
      </c>
      <c r="C44" s="125" t="s">
        <v>100</v>
      </c>
      <c r="D44" s="124" t="s">
        <v>263</v>
      </c>
      <c r="E44" s="126" t="s">
        <v>94</v>
      </c>
      <c r="F44" s="127"/>
      <c r="G44" s="133"/>
    </row>
    <row r="45" spans="1:7" s="2" customFormat="1" x14ac:dyDescent="0.2">
      <c r="A45" s="117">
        <v>45413</v>
      </c>
      <c r="B45" s="124" t="s">
        <v>264</v>
      </c>
      <c r="C45" s="125" t="s">
        <v>100</v>
      </c>
      <c r="D45" s="124" t="s">
        <v>265</v>
      </c>
      <c r="E45" s="126" t="s">
        <v>94</v>
      </c>
      <c r="F45" s="127"/>
      <c r="G45" s="133"/>
    </row>
    <row r="46" spans="1:7" s="2" customFormat="1" ht="25.5" x14ac:dyDescent="0.2">
      <c r="A46" s="117">
        <v>45416</v>
      </c>
      <c r="B46" s="124" t="s">
        <v>266</v>
      </c>
      <c r="C46" s="125" t="s">
        <v>100</v>
      </c>
      <c r="D46" s="124" t="s">
        <v>267</v>
      </c>
      <c r="E46" s="126" t="s">
        <v>94</v>
      </c>
      <c r="F46" s="127"/>
      <c r="G46" s="133"/>
    </row>
    <row r="47" spans="1:7" s="134" customFormat="1" x14ac:dyDescent="0.2">
      <c r="A47" s="117">
        <v>45432</v>
      </c>
      <c r="B47" s="124" t="s">
        <v>268</v>
      </c>
      <c r="C47" s="125" t="s">
        <v>99</v>
      </c>
      <c r="D47" s="124" t="s">
        <v>269</v>
      </c>
      <c r="E47" s="126" t="s">
        <v>94</v>
      </c>
      <c r="F47" s="127"/>
      <c r="G47" s="133"/>
    </row>
    <row r="48" spans="1:7" s="2" customFormat="1" x14ac:dyDescent="0.2">
      <c r="A48" s="117">
        <v>45433</v>
      </c>
      <c r="B48" s="124" t="s">
        <v>270</v>
      </c>
      <c r="C48" s="125" t="s">
        <v>100</v>
      </c>
      <c r="D48" s="124" t="s">
        <v>271</v>
      </c>
      <c r="E48" s="126" t="s">
        <v>94</v>
      </c>
      <c r="F48" s="127"/>
      <c r="G48" s="133"/>
    </row>
    <row r="49" spans="1:7" s="134" customFormat="1" ht="25.5" x14ac:dyDescent="0.2">
      <c r="A49" s="117">
        <v>45434</v>
      </c>
      <c r="B49" s="124" t="s">
        <v>272</v>
      </c>
      <c r="C49" s="125" t="s">
        <v>99</v>
      </c>
      <c r="D49" s="124" t="s">
        <v>273</v>
      </c>
      <c r="E49" s="126" t="s">
        <v>95</v>
      </c>
      <c r="F49" s="127"/>
      <c r="G49" s="133"/>
    </row>
    <row r="50" spans="1:7" s="2" customFormat="1" ht="25.5" x14ac:dyDescent="0.2">
      <c r="A50" s="117">
        <v>45441</v>
      </c>
      <c r="B50" s="124" t="s">
        <v>274</v>
      </c>
      <c r="C50" s="125" t="s">
        <v>100</v>
      </c>
      <c r="D50" s="124" t="s">
        <v>273</v>
      </c>
      <c r="E50" s="126" t="s">
        <v>95</v>
      </c>
      <c r="F50" s="127"/>
      <c r="G50" s="133"/>
    </row>
    <row r="51" spans="1:7" s="134" customFormat="1" ht="25.5" x14ac:dyDescent="0.2">
      <c r="A51" s="117">
        <v>45456</v>
      </c>
      <c r="B51" s="124" t="s">
        <v>275</v>
      </c>
      <c r="C51" s="125" t="s">
        <v>100</v>
      </c>
      <c r="D51" s="124" t="s">
        <v>198</v>
      </c>
      <c r="E51" s="126" t="s">
        <v>94</v>
      </c>
      <c r="F51" s="127"/>
      <c r="G51" s="133"/>
    </row>
    <row r="52" spans="1:7" s="2" customFormat="1" x14ac:dyDescent="0.2">
      <c r="A52" s="117">
        <v>45457</v>
      </c>
      <c r="B52" s="124" t="s">
        <v>276</v>
      </c>
      <c r="C52" s="125" t="s">
        <v>100</v>
      </c>
      <c r="D52" s="124" t="s">
        <v>277</v>
      </c>
      <c r="E52" s="126" t="s">
        <v>94</v>
      </c>
      <c r="F52" s="127"/>
      <c r="G52" s="133"/>
    </row>
    <row r="53" spans="1:7" s="134" customFormat="1" x14ac:dyDescent="0.2">
      <c r="A53" s="117">
        <v>45457</v>
      </c>
      <c r="B53" s="124" t="s">
        <v>278</v>
      </c>
      <c r="C53" s="125" t="s">
        <v>100</v>
      </c>
      <c r="D53" s="124" t="s">
        <v>279</v>
      </c>
      <c r="E53" s="126" t="s">
        <v>95</v>
      </c>
      <c r="F53" s="127"/>
      <c r="G53" s="133"/>
    </row>
    <row r="54" spans="1:7" s="2" customFormat="1" x14ac:dyDescent="0.2">
      <c r="A54" s="117">
        <v>45462</v>
      </c>
      <c r="B54" s="124" t="s">
        <v>280</v>
      </c>
      <c r="C54" s="125" t="s">
        <v>99</v>
      </c>
      <c r="D54" s="124" t="s">
        <v>281</v>
      </c>
      <c r="E54" s="126" t="s">
        <v>94</v>
      </c>
      <c r="F54" s="127"/>
      <c r="G54" s="133"/>
    </row>
    <row r="55" spans="1:7" s="2" customFormat="1" x14ac:dyDescent="0.2">
      <c r="A55" s="117">
        <v>45462</v>
      </c>
      <c r="B55" s="124" t="s">
        <v>282</v>
      </c>
      <c r="C55" s="125" t="s">
        <v>100</v>
      </c>
      <c r="D55" s="124" t="s">
        <v>283</v>
      </c>
      <c r="E55" s="126" t="s">
        <v>94</v>
      </c>
      <c r="F55" s="127"/>
      <c r="G55" s="133"/>
    </row>
    <row r="56" spans="1:7" s="2" customFormat="1" x14ac:dyDescent="0.2">
      <c r="A56" s="117">
        <v>45462</v>
      </c>
      <c r="B56" s="124" t="s">
        <v>284</v>
      </c>
      <c r="C56" s="125" t="s">
        <v>100</v>
      </c>
      <c r="D56" s="124" t="s">
        <v>285</v>
      </c>
      <c r="E56" s="126" t="s">
        <v>94</v>
      </c>
      <c r="F56" s="127"/>
      <c r="G56" s="133"/>
    </row>
    <row r="57" spans="1:7" s="134" customFormat="1" x14ac:dyDescent="0.2">
      <c r="A57" s="117">
        <v>45468</v>
      </c>
      <c r="B57" s="124" t="s">
        <v>286</v>
      </c>
      <c r="C57" s="125" t="s">
        <v>100</v>
      </c>
      <c r="D57" s="124" t="s">
        <v>287</v>
      </c>
      <c r="E57" s="126" t="s">
        <v>94</v>
      </c>
      <c r="F57" s="127"/>
      <c r="G57" s="133"/>
    </row>
    <row r="58" spans="1:7" s="2" customFormat="1" x14ac:dyDescent="0.2">
      <c r="A58" s="117"/>
      <c r="B58" s="124"/>
      <c r="C58" s="125"/>
      <c r="D58" s="124"/>
      <c r="E58" s="126"/>
      <c r="F58" s="127"/>
      <c r="G58" s="133"/>
    </row>
    <row r="59" spans="1:7" s="2" customFormat="1" x14ac:dyDescent="0.2">
      <c r="A59" s="117"/>
      <c r="B59" s="124"/>
      <c r="C59" s="125"/>
      <c r="D59" s="124"/>
      <c r="E59" s="126"/>
      <c r="F59" s="127"/>
      <c r="G59" s="133"/>
    </row>
    <row r="60" spans="1:7" s="2" customFormat="1" hidden="1" x14ac:dyDescent="0.2">
      <c r="A60" s="94"/>
      <c r="B60" s="99"/>
      <c r="C60" s="101"/>
      <c r="D60" s="99"/>
      <c r="E60" s="102"/>
      <c r="F60" s="100"/>
      <c r="G60" s="133"/>
    </row>
    <row r="61" spans="1:7" ht="34.5" customHeight="1" x14ac:dyDescent="0.2">
      <c r="A61" s="113" t="s">
        <v>288</v>
      </c>
      <c r="B61" s="114" t="s">
        <v>289</v>
      </c>
      <c r="C61" s="115">
        <f>C62+C63</f>
        <v>47</v>
      </c>
      <c r="D61" s="116" t="str">
        <f>IF(SUBTOTAL(3,C11:C60)=SUBTOTAL(103,C11:C60),'Summary and sign-off'!$A$48,'Summary and sign-off'!$A$49)</f>
        <v>Check - there are no hidden rows with data</v>
      </c>
      <c r="E61" s="149" t="str">
        <f>IF('Summary and sign-off'!F60='Summary and sign-off'!F54,'Summary and sign-off'!A52,'Summary and sign-off'!A50)</f>
        <v>Check - each entry provides sufficient information</v>
      </c>
      <c r="F61" s="149"/>
      <c r="G61" s="133"/>
    </row>
    <row r="62" spans="1:7" ht="25.5" customHeight="1" x14ac:dyDescent="0.25">
      <c r="A62" s="54"/>
      <c r="B62" s="55" t="s">
        <v>99</v>
      </c>
      <c r="C62" s="56">
        <f>COUNTIF(C11:C60,'Summary and sign-off'!A45)</f>
        <v>9</v>
      </c>
      <c r="D62" s="14"/>
      <c r="E62" s="15"/>
      <c r="F62" s="16"/>
    </row>
    <row r="63" spans="1:7" ht="25.5" customHeight="1" x14ac:dyDescent="0.25">
      <c r="A63" s="54"/>
      <c r="B63" s="55" t="s">
        <v>100</v>
      </c>
      <c r="C63" s="56">
        <f>COUNTIF(C11:C60,'Summary and sign-off'!A46)</f>
        <v>38</v>
      </c>
      <c r="D63" s="14"/>
      <c r="E63" s="15"/>
      <c r="F63" s="16"/>
    </row>
    <row r="64" spans="1:7" x14ac:dyDescent="0.2">
      <c r="A64" s="17"/>
      <c r="B64" s="18"/>
      <c r="C64" s="17"/>
      <c r="D64" s="19"/>
      <c r="E64" s="19"/>
      <c r="F64" s="17"/>
    </row>
    <row r="65" spans="1:6" x14ac:dyDescent="0.2">
      <c r="A65" s="18" t="s">
        <v>183</v>
      </c>
      <c r="B65" s="18"/>
      <c r="C65" s="18"/>
      <c r="D65" s="18"/>
      <c r="E65" s="18"/>
      <c r="F65" s="18"/>
    </row>
    <row r="66" spans="1:6" ht="12.6" customHeight="1" x14ac:dyDescent="0.2">
      <c r="A66" s="20" t="s">
        <v>155</v>
      </c>
      <c r="B66" s="17"/>
      <c r="C66" s="17"/>
      <c r="D66" s="17"/>
      <c r="E66" s="17"/>
    </row>
    <row r="67" spans="1:6" x14ac:dyDescent="0.2">
      <c r="A67" s="20" t="s">
        <v>82</v>
      </c>
      <c r="B67" s="19"/>
      <c r="C67" s="17"/>
      <c r="D67" s="17"/>
      <c r="E67" s="17"/>
      <c r="F67" s="17"/>
    </row>
    <row r="68" spans="1:6" x14ac:dyDescent="0.2">
      <c r="A68" s="20" t="s">
        <v>290</v>
      </c>
      <c r="B68" s="21"/>
      <c r="C68" s="21"/>
      <c r="D68" s="21"/>
      <c r="E68" s="21"/>
      <c r="F68" s="21"/>
    </row>
    <row r="69" spans="1:6" ht="12.75" customHeight="1" x14ac:dyDescent="0.2">
      <c r="A69" s="20" t="s">
        <v>291</v>
      </c>
      <c r="B69" s="17"/>
      <c r="C69" s="17"/>
      <c r="D69" s="17"/>
      <c r="E69" s="17"/>
      <c r="F69" s="17"/>
    </row>
    <row r="70" spans="1:6" ht="12.95" customHeight="1" x14ac:dyDescent="0.2">
      <c r="A70" s="20" t="s">
        <v>292</v>
      </c>
      <c r="B70" s="17"/>
      <c r="C70" s="17"/>
      <c r="D70" s="17"/>
      <c r="E70" s="17"/>
      <c r="F70" s="17"/>
    </row>
    <row r="71" spans="1:6" x14ac:dyDescent="0.2">
      <c r="A71" s="20" t="s">
        <v>293</v>
      </c>
      <c r="C71" s="17"/>
      <c r="D71" s="17"/>
      <c r="E71" s="17"/>
      <c r="F71" s="17"/>
    </row>
    <row r="72" spans="1:6" ht="12.75" customHeight="1" x14ac:dyDescent="0.2">
      <c r="A72" s="20" t="s">
        <v>171</v>
      </c>
      <c r="B72" s="20"/>
      <c r="C72" s="22"/>
      <c r="D72" s="22"/>
      <c r="E72" s="22"/>
      <c r="F72" s="22"/>
    </row>
    <row r="73" spans="1:6" ht="12.75" customHeight="1" x14ac:dyDescent="0.2">
      <c r="A73" s="20"/>
      <c r="B73" s="20"/>
      <c r="C73" s="22"/>
      <c r="D73" s="22"/>
      <c r="E73" s="22"/>
      <c r="F73" s="22"/>
    </row>
    <row r="74" spans="1:6" ht="12.75" hidden="1" customHeight="1" x14ac:dyDescent="0.2">
      <c r="A74" s="20"/>
      <c r="B74" s="20"/>
      <c r="C74" s="22"/>
      <c r="D74" s="22"/>
      <c r="E74" s="22"/>
      <c r="F74" s="22"/>
    </row>
    <row r="75" spans="1:6" x14ac:dyDescent="0.2"/>
    <row r="76" spans="1:6" x14ac:dyDescent="0.2"/>
    <row r="77" spans="1:6" hidden="1" x14ac:dyDescent="0.2">
      <c r="A77" s="18"/>
      <c r="B77" s="18"/>
      <c r="C77" s="18"/>
      <c r="D77" s="18"/>
      <c r="E77" s="18"/>
      <c r="F77" s="18"/>
    </row>
    <row r="78" spans="1:6" hidden="1" x14ac:dyDescent="0.2">
      <c r="A78" s="18"/>
      <c r="B78" s="18"/>
      <c r="C78" s="18"/>
      <c r="D78" s="18"/>
      <c r="E78" s="18"/>
      <c r="F78" s="18"/>
    </row>
    <row r="79" spans="1:6" hidden="1" x14ac:dyDescent="0.2">
      <c r="A79" s="18"/>
      <c r="B79" s="18"/>
      <c r="C79" s="18"/>
      <c r="D79" s="18"/>
      <c r="E79" s="18"/>
      <c r="F79" s="18"/>
    </row>
    <row r="80" spans="1:6" hidden="1" x14ac:dyDescent="0.2">
      <c r="A80" s="18"/>
      <c r="B80" s="18"/>
      <c r="C80" s="18"/>
      <c r="D80" s="18"/>
      <c r="E80" s="18"/>
      <c r="F80" s="18"/>
    </row>
    <row r="81" spans="1:6" hidden="1" x14ac:dyDescent="0.2">
      <c r="A81" s="18"/>
      <c r="B81" s="18"/>
      <c r="C81" s="18"/>
      <c r="D81" s="18"/>
      <c r="E81" s="18"/>
      <c r="F81" s="18"/>
    </row>
    <row r="82" spans="1:6" x14ac:dyDescent="0.2"/>
    <row r="84" spans="1:6" x14ac:dyDescent="0.2"/>
    <row r="85" spans="1:6" x14ac:dyDescent="0.2"/>
    <row r="86" spans="1:6" x14ac:dyDescent="0.2"/>
    <row r="87" spans="1:6" x14ac:dyDescent="0.2"/>
    <row r="88" spans="1:6" x14ac:dyDescent="0.2"/>
    <row r="89" spans="1:6" x14ac:dyDescent="0.2"/>
    <row r="90" spans="1:6" x14ac:dyDescent="0.2"/>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x14ac:dyDescent="0.2"/>
    <row r="102" x14ac:dyDescent="0.2"/>
    <row r="103" x14ac:dyDescent="0.2"/>
  </sheetData>
  <sheetProtection sheet="1" formatCells="0" insertRows="0" deleteRows="0"/>
  <dataConsolidate/>
  <mergeCells count="10">
    <mergeCell ref="E61:F61"/>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60"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59"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C11:C60</xm:sqref>
        </x14:dataValidation>
        <x14:dataValidation type="list" errorStyle="information" operator="greaterThan" allowBlank="1" showInputMessage="1" prompt="Provide specific $ value if possible" xr:uid="{00000000-0002-0000-0500-000003000000}">
          <x14:formula1>
            <xm:f>'Summary and sign-off'!$A$39:$A$44</xm:f>
          </x14:formula1>
          <xm:sqref>E11:E60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E784646664764DB21CFA3044C14371" ma:contentTypeVersion="13" ma:contentTypeDescription="Create a new document." ma:contentTypeScope="" ma:versionID="25748bceabf2a3fc6133d5cdd97fe895">
  <xsd:schema xmlns:xsd="http://www.w3.org/2001/XMLSchema" xmlns:xs="http://www.w3.org/2001/XMLSchema" xmlns:p="http://schemas.microsoft.com/office/2006/metadata/properties" xmlns:ns2="b4ea33be-d380-4d54-9782-7b773c003e3a" xmlns:ns3="1ce35bda-9882-4349-810c-ff11faed4b67" targetNamespace="http://schemas.microsoft.com/office/2006/metadata/properties" ma:root="true" ma:fieldsID="50cb160f0bdbde9af9086a4447401de2" ns2:_="" ns3:_="">
    <xsd:import namespace="b4ea33be-d380-4d54-9782-7b773c003e3a"/>
    <xsd:import namespace="1ce35bda-9882-4349-810c-ff11faed4b6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ea33be-d380-4d54-9782-7b773c003e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10464bf-8dd1-4a76-bea6-cbe64bb4eab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e35bda-9882-4349-810c-ff11faed4b6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632c4c2-2d80-4198-8cd8-3f79f9f5c8e1}" ma:internalName="TaxCatchAll" ma:showField="CatchAllData" ma:web="1ce35bda-9882-4349-810c-ff11faed4b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4ea33be-d380-4d54-9782-7b773c003e3a">
      <Terms xmlns="http://schemas.microsoft.com/office/infopath/2007/PartnerControls"/>
    </lcf76f155ced4ddcb4097134ff3c332f>
    <TaxCatchAll xmlns="1ce35bda-9882-4349-810c-ff11faed4b67" xsi:nil="true"/>
    <SharedWithUsers xmlns="1ce35bda-9882-4349-810c-ff11faed4b67">
      <UserInfo>
        <DisplayName>Ken Smart</DisplayName>
        <AccountId>87</AccountId>
        <AccountType/>
      </UserInfo>
      <UserInfo>
        <DisplayName>Nehalkumar patel</DisplayName>
        <AccountId>157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15D8B7-B989-4695-83AB-9B1A6C2834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ea33be-d380-4d54-9782-7b773c003e3a"/>
    <ds:schemaRef ds:uri="1ce35bda-9882-4349-810c-ff11faed4b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openxmlformats.org/package/2006/metadata/core-properties"/>
    <ds:schemaRef ds:uri="1ce35bda-9882-4349-810c-ff11faed4b67"/>
    <ds:schemaRef ds:uri="http://schemas.microsoft.com/office/2006/documentManagement/types"/>
    <ds:schemaRef ds:uri="http://purl.org/dc/dcmitype/"/>
    <ds:schemaRef ds:uri="http://purl.org/dc/terms/"/>
    <ds:schemaRef ds:uri="http://schemas.microsoft.com/office/infopath/2007/PartnerControls"/>
    <ds:schemaRef ds:uri="http://purl.org/dc/elements/1.1/"/>
    <ds:schemaRef ds:uri="b4ea33be-d380-4d54-9782-7b773c003e3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Kate McDonald</cp:lastModifiedBy>
  <cp:revision/>
  <dcterms:created xsi:type="dcterms:W3CDTF">2010-10-17T20:59:02Z</dcterms:created>
  <dcterms:modified xsi:type="dcterms:W3CDTF">2024-07-29T01:13:11Z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0x01010019E784646664764DB21CFA3044C14371</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ediaServiceImageTags">
    <vt:lpwstr/>
  </property>
</Properties>
</file>