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https://motnz.sharepoint.com/sites/Finance2/MinistryAcc/Central information requests/CE expense reporting/202223/"/>
    </mc:Choice>
  </mc:AlternateContent>
  <xr:revisionPtr revIDLastSave="0" documentId="8_{32B480BE-BEB1-4B30-A91C-C9166AED887E}"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benefits'!$A$1:$F$46</definedName>
    <definedName name="_xlnm.Print_Area" localSheetId="0">'Guidance for agencies'!$A$1:$A$58</definedName>
    <definedName name="_xlnm.Print_Area" localSheetId="3">Hospitality!$A$1:$E$31</definedName>
    <definedName name="_xlnm.Print_Area" localSheetId="1">'Summary and sign-off'!$A$1:$F$23</definedName>
    <definedName name="_xlnm.Print_Area" localSheetId="2">Travel!$A$1:$E$81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5" i="4" l="1"/>
  <c r="C25" i="3"/>
  <c r="C24" i="2"/>
  <c r="C56" i="1"/>
  <c r="C70" i="1"/>
  <c r="C32" i="1"/>
  <c r="B6" i="13" l="1"/>
  <c r="E60" i="13"/>
  <c r="C60" i="13"/>
  <c r="C37" i="4"/>
  <c r="C36" i="4"/>
  <c r="B60" i="13" l="1"/>
  <c r="B59" i="13"/>
  <c r="D59" i="13"/>
  <c r="B58" i="13"/>
  <c r="D58" i="13"/>
  <c r="D57" i="13"/>
  <c r="B57" i="13"/>
  <c r="D56" i="13"/>
  <c r="B56" i="13"/>
  <c r="D55" i="13"/>
  <c r="B55" i="13"/>
  <c r="B2" i="4"/>
  <c r="B3" i="4"/>
  <c r="B2" i="3"/>
  <c r="B3" i="3"/>
  <c r="B2" i="2"/>
  <c r="B3" i="2"/>
  <c r="B2" i="1"/>
  <c r="B3" i="1"/>
  <c r="F58" i="13" l="1"/>
  <c r="D24" i="2" s="1"/>
  <c r="F60" i="13"/>
  <c r="E35" i="4" s="1"/>
  <c r="F59" i="13"/>
  <c r="D25" i="3" s="1"/>
  <c r="F57" i="13"/>
  <c r="D70" i="1" s="1"/>
  <c r="F56" i="13"/>
  <c r="D56" i="1" s="1"/>
  <c r="F55" i="13"/>
  <c r="D32" i="1" s="1"/>
  <c r="C13" i="13"/>
  <c r="C12" i="13"/>
  <c r="C11" i="13"/>
  <c r="C16" i="13" l="1"/>
  <c r="C17" i="13"/>
  <c r="B5" i="4" l="1"/>
  <c r="B4" i="4"/>
  <c r="B5" i="3"/>
  <c r="B4" i="3"/>
  <c r="B5" i="2"/>
  <c r="B4" i="2"/>
  <c r="B5" i="1"/>
  <c r="B4" i="1"/>
  <c r="C15" i="13" l="1"/>
  <c r="F12" i="13" l="1"/>
  <c r="C35" i="4"/>
  <c r="F11" i="13" s="1"/>
  <c r="F13" i="13" l="1"/>
  <c r="B70" i="1"/>
  <c r="B17" i="13" s="1"/>
  <c r="B56" i="1"/>
  <c r="B16" i="13" s="1"/>
  <c r="B32" i="1"/>
  <c r="B15" i="13" s="1"/>
  <c r="B25" i="3" l="1"/>
  <c r="B13" i="13" s="1"/>
  <c r="B24" i="2"/>
  <c r="B12" i="13" s="1"/>
  <c r="B11" i="13" l="1"/>
  <c r="B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<sst xmlns="http://schemas.openxmlformats.org/spreadsheetml/2006/main" count="424" uniqueCount="245">
  <si>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</si>
  <si>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</si>
  <si>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</si>
  <si>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</si>
  <si>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</si>
  <si>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</si>
  <si>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</si>
  <si>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</si>
  <si>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</si>
  <si>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</si>
  <si>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</si>
  <si>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</si>
  <si>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</si>
  <si>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</si>
  <si>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</si>
  <si>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</si>
  <si>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</si>
  <si>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</si>
  <si>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</si>
  <si>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</si>
  <si>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</si>
  <si>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</si>
  <si>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</si>
  <si>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</si>
  <si>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</si>
  <si>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</si>
  <si>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</si>
  <si>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</si>
  <si>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</si>
  <si>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</si>
  <si>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</si>
  <si>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</si>
  <si>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</si>
  <si>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</si>
  <si>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</si>
  <si>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</si>
  <si>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</si>
  <si>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</si>
  <si>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</si>
  <si>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</si>
  <si>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</si>
  <si>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</si>
  <si>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</si>
  <si>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</si>
  <si>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</si>
  <si>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</si>
  <si>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</si>
  <si>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</si>
  <si>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</si>
  <si>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</si>
  <si>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</si>
  <si>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</si>
  <si>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</si>
  <si>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</si>
  <si>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</si>
  <si>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</si>
  <si>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</si>
  <si>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</si>
  <si>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</si>
  <si>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</si>
  <si>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</si>
  <si>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</si>
  <si>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</si>
  <si>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</si>
  <si>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</si>
  <si>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</si>
  <si>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</si>
  <si>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</si>
  <si>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</si>
  <si>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</si>
  <si>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</si>
  <si>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</si>
  <si>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</si>
  <si>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</si>
  <si>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</si>
  <si>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</si>
  <si>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</si>
  <si>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</si>
  <si>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</si>
  <si>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</si>
  <si>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</si>
  <si>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</si>
  <si>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</si>
  <si>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</si>
  <si>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</si>
  <si>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</si>
  <si>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</si>
  <si>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</si>
  <si>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</si>
  <si>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</si>
  <si>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</si>
  <si>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</si>
  <si>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</si>
  <si>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</si>
  <si>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</si>
  <si>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</si>
  <si>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</si>
  <si>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</si>
  <si>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</si>
  <si>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</si>
  <si>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</si>
  <si>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</si>
  <si>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</si>
  <si>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</si>
  <si>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</si>
  <si>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</si>
  <si>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</si>
  <si>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</si>
  <si>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</si>
  <si>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</si>
  <si>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</si>
  <si>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</si>
  <si>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</si>
  <si>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</si>
  <si>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</si>
  <si>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</si>
  <si>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</si>
  <si>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</si>
  <si>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</si>
  <si>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</si>
  <si>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</si>
  <si>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</si>
  <si>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</si>
  <si>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</si>
  <si>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</si>
  <si>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</si>
  <si>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</si>
  <si>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</si>
  <si>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</si>
  <si>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</si>
  <si>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</si>
  <si>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</si>
  <si>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</si>
  <si>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</si>
  <si>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</si>
  <si>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</si>
  <si>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</si>
  <si>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</si>
  <si>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</si>
  <si>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</si>
  <si>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</si>
  <si>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</si>
  <si>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</si>
  <si>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</si>
  <si>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</si>
  <si>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</si>
  <si>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</si>
  <si>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</si>
  <si>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</si>
  <si>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</si>
  <si>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</si>
  <si>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</si>
  <si>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</si>
  <si>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</si>
  <si>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</si>
  <si>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</si>
  <si>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</si>
  <si>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</si>
  <si>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</si>
  <si>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</si>
  <si>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</si>
  <si>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</si>
  <si>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</si>
  <si>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</si>
  <si>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</si>
  <si>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</si>
  <si>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</si>
  <si>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</si>
  <si>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</si>
  <si>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</si>
  <si>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</si>
  <si>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Te Manatū Waka Ministry of Transport</t>
  </si>
  <si>
    <t>Audrey Sonerson</t>
  </si>
  <si>
    <t>Chief Executive induction in Auckland</t>
  </si>
  <si>
    <t>Auckland</t>
  </si>
  <si>
    <t>Wellington</t>
  </si>
  <si>
    <t>Evening function for incoming Chief Executive to meet SLT/Transport Sector Leaders</t>
  </si>
  <si>
    <t>Drinks and nibbles for 15</t>
  </si>
  <si>
    <t>Breakfast</t>
  </si>
  <si>
    <t xml:space="preserve">evening function </t>
  </si>
  <si>
    <t>Te Papa Board</t>
  </si>
  <si>
    <t>Dinner - Wellington Women's Homeless Trust</t>
  </si>
  <si>
    <t>Greg Foran, CE,  AirNZ</t>
  </si>
  <si>
    <t>Phil O'Reilly, Iron Duke Partners</t>
  </si>
  <si>
    <t>networking function</t>
  </si>
  <si>
    <t>Chair and Leadership team of New Zealand Super fund</t>
  </si>
  <si>
    <t>MSOC visit Canberra  and Professional Development Course (Sydney)</t>
  </si>
  <si>
    <t>Courier charges to receive credit card from bank</t>
  </si>
  <si>
    <t xml:space="preserve">Wellington </t>
  </si>
  <si>
    <t>breakfast function</t>
  </si>
  <si>
    <t>NZ Infrastructure Commission</t>
  </si>
  <si>
    <t>The Aotearoa Circle</t>
  </si>
  <si>
    <t>annual report launch</t>
  </si>
  <si>
    <t>Government Womens network</t>
  </si>
  <si>
    <t>Invitation passed on to GWN representative</t>
  </si>
  <si>
    <t xml:space="preserve">NZ Airports hosted by Minister Allan </t>
  </si>
  <si>
    <t>TNOC Secretariat</t>
  </si>
  <si>
    <t>Transnational Organised Crime Conference - speakers gift</t>
  </si>
  <si>
    <t>PTAANZ</t>
  </si>
  <si>
    <t>Rachel Esson, Aotearoa National Library</t>
  </si>
  <si>
    <t>Invitation passed on to DCE Corporate Services</t>
  </si>
  <si>
    <t>launch function - emboding Te Tiriti O Waitangi</t>
  </si>
  <si>
    <t>Launch of Driving New Zealand forward</t>
  </si>
  <si>
    <t xml:space="preserve">MTA / Simeon Brown </t>
  </si>
  <si>
    <t>Launch function - Qantas returns to New York</t>
  </si>
  <si>
    <t>Megan Morris, Qantas</t>
  </si>
  <si>
    <t>Invitation passed to Director, Auckland MoT</t>
  </si>
  <si>
    <t>Waka Kotahi Board meeting and stakeholder engagement</t>
  </si>
  <si>
    <t>Stakeholder engagement - Air New Zealand</t>
  </si>
  <si>
    <t>NZ Infrastruture Commission</t>
  </si>
  <si>
    <t xml:space="preserve">Networking Dinner - ARA New Zealand Rail Industry </t>
  </si>
  <si>
    <t xml:space="preserve">Caroline Wilkie, CEO AUS Rail </t>
  </si>
  <si>
    <t>NZ Bus and Kinetic Group</t>
  </si>
  <si>
    <t>evening function - The Post</t>
  </si>
  <si>
    <t>Stuff CEO | Editor The Post</t>
  </si>
  <si>
    <t>Sydney</t>
  </si>
  <si>
    <t xml:space="preserve">Canberra </t>
  </si>
  <si>
    <t xml:space="preserve">Sydney- Wellington </t>
  </si>
  <si>
    <t>Wellington-Canberra</t>
  </si>
  <si>
    <t>Canberra- Sydney</t>
  </si>
  <si>
    <t>Workshop - ARA role and work programme</t>
  </si>
  <si>
    <t>Invitation passed to DCE SSI</t>
  </si>
  <si>
    <t>Celebatory event - Ocean flyer partnership</t>
  </si>
  <si>
    <t>Northport/Northland Inc</t>
  </si>
  <si>
    <t xml:space="preserve">Stakeholder engagement - transport sector </t>
  </si>
  <si>
    <t>Jeff Whalan Learning Group - Executive Learning Group Membership Renewal (Professional development)</t>
  </si>
  <si>
    <t>Ponamu necklace - not appropriate to decline</t>
  </si>
  <si>
    <t>Airfares australian distribution</t>
  </si>
  <si>
    <t>Australia air offline</t>
  </si>
  <si>
    <t>Airfares</t>
  </si>
  <si>
    <t>Accomodation</t>
  </si>
  <si>
    <t>Taxi</t>
  </si>
  <si>
    <t>Accommodation charge back fee</t>
  </si>
  <si>
    <t>Train and ferry</t>
  </si>
  <si>
    <t>Dinner</t>
  </si>
  <si>
    <t>Airfares domestic distribution</t>
  </si>
  <si>
    <t>Domestic distribution fee</t>
  </si>
  <si>
    <t>Domestic air offline fee</t>
  </si>
  <si>
    <t>Car parking - Wellington airport</t>
  </si>
  <si>
    <t>Domestic refund fee</t>
  </si>
  <si>
    <t>Domestic air offline</t>
  </si>
  <si>
    <t>Car parking</t>
  </si>
  <si>
    <t>Credit card</t>
  </si>
  <si>
    <t>Membership</t>
  </si>
  <si>
    <t>This disclosure has been approved by the Chair, Audit &amp; Risk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</si>
</sst>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i/>
      <sz val="12"/>
      <color indexed="8"/>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1">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0" fillId="12" borderId="0" xfId="0" applyFill="1" applyProtection="1">
      <protection locked="0"/>
    </xf>
    <xf numFmtId="0" fontId="8" fillId="0" borderId="0" xfId="0" applyFont="1" applyProtection="1">
      <protection locked="0"/>
    </xf>
    <xf numFmtId="0" fontId="8" fillId="0" borderId="0" xfId="0" applyFont="1"/>
    <xf numFmtId="0" fontId="40" fillId="0" borderId="0" xfId="0" applyFont="1" applyAlignment="1">
      <alignment vertical="center" wrapText="1" readingOrder="1"/>
    </xf>
    <xf numFmtId="0" fontId="8" fillId="0" borderId="0" xfId="0" applyFont="1" applyAlignment="1">
      <alignment vertical="center"/>
    </xf>
    <xf numFmtId="0" fontId="8" fillId="0" borderId="0" xfId="0" applyFont="1" applyAlignment="1">
      <alignment wrapText="1"/>
    </xf>
    <xf numFmtId="0" fontId="8" fillId="0" borderId="0" xfId="0" applyFont="1" applyAlignment="1">
      <alignment horizontal="justify" vertical="center"/>
    </xf>
    <xf numFmtId="167" fontId="15" fillId="10" borderId="3" xfId="0" applyNumberFormat="1" applyFont="1" applyFill="1" applyBorder="1" applyAlignment="1" applyProtection="1">
      <alignment horizontal="right" vertical="center"/>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7" sqref="G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3" t="s">
        <v>51</v>
      </c>
      <c r="B1" s="143"/>
      <c r="C1" s="143"/>
      <c r="D1" s="143"/>
      <c r="E1" s="143"/>
      <c r="F1" s="143"/>
      <c r="G1" s="17"/>
      <c r="H1" s="17"/>
      <c r="I1" s="17"/>
      <c r="J1" s="17"/>
      <c r="K1" s="17"/>
    </row>
    <row r="2" spans="1:11" ht="21" customHeight="1" x14ac:dyDescent="0.2">
      <c r="A2" s="3" t="s">
        <v>52</v>
      </c>
      <c r="B2" s="144" t="s">
        <v>171</v>
      </c>
      <c r="C2" s="144"/>
      <c r="D2" s="144"/>
      <c r="E2" s="144"/>
      <c r="F2" s="144"/>
      <c r="G2" s="17"/>
      <c r="H2" s="17"/>
      <c r="I2" s="17"/>
      <c r="J2" s="17"/>
      <c r="K2" s="17"/>
    </row>
    <row r="3" spans="1:11" ht="15.75" x14ac:dyDescent="0.2">
      <c r="A3" s="3" t="s">
        <v>53</v>
      </c>
      <c r="B3" s="144" t="s">
        <v>172</v>
      </c>
      <c r="C3" s="144"/>
      <c r="D3" s="144"/>
      <c r="E3" s="144"/>
      <c r="F3" s="144"/>
      <c r="G3" s="17"/>
      <c r="H3" s="17"/>
      <c r="I3" s="17"/>
      <c r="J3" s="17"/>
      <c r="K3" s="17"/>
    </row>
    <row r="4" spans="1:11" ht="21" customHeight="1" x14ac:dyDescent="0.2">
      <c r="A4" s="3" t="s">
        <v>54</v>
      </c>
      <c r="B4" s="145">
        <v>44907</v>
      </c>
      <c r="C4" s="145"/>
      <c r="D4" s="145"/>
      <c r="E4" s="145"/>
      <c r="F4" s="145"/>
      <c r="G4" s="17"/>
      <c r="H4" s="17"/>
      <c r="I4" s="17"/>
      <c r="J4" s="17"/>
      <c r="K4" s="17"/>
    </row>
    <row r="5" spans="1:11" ht="21" customHeight="1" x14ac:dyDescent="0.2">
      <c r="A5" s="3" t="s">
        <v>55</v>
      </c>
      <c r="B5" s="145">
        <v>45107</v>
      </c>
      <c r="C5" s="145"/>
      <c r="D5" s="145"/>
      <c r="E5" s="145"/>
      <c r="F5" s="145"/>
      <c r="G5" s="17"/>
      <c r="H5" s="17"/>
      <c r="I5" s="17"/>
      <c r="J5" s="17"/>
      <c r="K5" s="17"/>
    </row>
    <row r="6" spans="1:11" ht="21" customHeight="1" x14ac:dyDescent="0.2">
      <c r="A6" s="3" t="s">
        <v>56</v>
      </c>
      <c r="B6" s="142" t="str">
        <f>IF(AND(Travel!B7&lt;&gt;A30,Hospitality!B7&lt;&gt;A30,'All other expenses'!B7&lt;&gt;A30,'Gifts and benefits'!B7&lt;&gt;A30),A31,IF(AND(Travel!B7=A30,Hospitality!B7=A30,'All other expenses'!B7=A30,'Gifts and benefits'!B7=A30),A33,A32))</f>
        <v>Data and totals checked on all sheets</v>
      </c>
      <c r="C6" s="142"/>
      <c r="D6" s="142"/>
      <c r="E6" s="142"/>
      <c r="F6" s="142"/>
      <c r="G6" s="23"/>
      <c r="H6" s="17"/>
      <c r="I6" s="17"/>
      <c r="J6" s="17"/>
      <c r="K6" s="17"/>
    </row>
    <row r="7" spans="1:11" ht="31.5" x14ac:dyDescent="0.2">
      <c r="A7" s="3" t="s">
        <v>57</v>
      </c>
      <c r="B7" s="141" t="s">
        <v>90</v>
      </c>
      <c r="C7" s="141"/>
      <c r="D7" s="141"/>
      <c r="E7" s="141"/>
      <c r="F7" s="141"/>
      <c r="G7" s="23"/>
      <c r="H7" s="17"/>
      <c r="I7" s="17"/>
      <c r="J7" s="17"/>
      <c r="K7" s="17"/>
    </row>
    <row r="8" spans="1:11" ht="25.5" customHeight="1" x14ac:dyDescent="0.2">
      <c r="A8" s="3" t="s">
        <v>59</v>
      </c>
      <c r="B8" s="141" t="s">
        <v>244</v>
      </c>
      <c r="C8" s="141"/>
      <c r="D8" s="141"/>
      <c r="E8" s="141"/>
      <c r="F8" s="141"/>
      <c r="G8" s="23"/>
      <c r="H8" s="17"/>
      <c r="I8" s="17"/>
      <c r="J8" s="17"/>
      <c r="K8" s="17"/>
    </row>
    <row r="9" spans="1:11" ht="66.75" customHeight="1" x14ac:dyDescent="0.2">
      <c r="A9" s="140" t="s">
        <v>61</v>
      </c>
      <c r="B9" s="140"/>
      <c r="C9" s="140"/>
      <c r="D9" s="140"/>
      <c r="E9" s="140"/>
      <c r="F9" s="140"/>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6022.73</v>
      </c>
      <c r="C11" s="66" t="str">
        <f>IF(Travel!B6="",A34,Travel!B6)</f>
        <v>Figures exclude GST</v>
      </c>
      <c r="D11" s="6"/>
      <c r="E11" s="8" t="s">
        <v>67</v>
      </c>
      <c r="F11" s="33">
        <f>'Gifts and benefits'!C35</f>
        <v>19</v>
      </c>
      <c r="G11" s="29"/>
      <c r="H11" s="29"/>
      <c r="I11" s="29"/>
      <c r="J11" s="29"/>
      <c r="K11" s="29"/>
    </row>
    <row r="12" spans="1:11" ht="27.75" customHeight="1" x14ac:dyDescent="0.2">
      <c r="A12" s="8" t="s">
        <v>24</v>
      </c>
      <c r="B12" s="59">
        <f>Hospitality!B24</f>
        <v>544.86</v>
      </c>
      <c r="C12" s="66" t="str">
        <f>IF(Hospitality!B6="",A34,Hospitality!B6)</f>
        <v>Figures exclude GST</v>
      </c>
      <c r="D12" s="6"/>
      <c r="E12" s="8" t="s">
        <v>68</v>
      </c>
      <c r="F12" s="33">
        <f>'Gifts and benefits'!C36</f>
        <v>4</v>
      </c>
      <c r="G12" s="29"/>
      <c r="H12" s="29"/>
      <c r="I12" s="29"/>
      <c r="J12" s="29"/>
      <c r="K12" s="29"/>
    </row>
    <row r="13" spans="1:11" ht="27.75" customHeight="1" x14ac:dyDescent="0.2">
      <c r="A13" s="8" t="s">
        <v>69</v>
      </c>
      <c r="B13" s="59">
        <f>'All other expenses'!B25</f>
        <v>15722.57</v>
      </c>
      <c r="C13" s="66" t="str">
        <f>IF('All other expenses'!B6="",A34,'All other expenses'!B6)</f>
        <v>Figures exclude GST</v>
      </c>
      <c r="D13" s="6"/>
      <c r="E13" s="8" t="s">
        <v>70</v>
      </c>
      <c r="F13" s="33">
        <f>'Gifts and benefits'!C37</f>
        <v>15</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Travel!B32</f>
        <v>3613.43</v>
      </c>
      <c r="C15" s="68" t="str">
        <f>C11</f>
        <v>Figures exclude GST</v>
      </c>
      <c r="D15" s="6"/>
      <c r="E15" s="6"/>
      <c r="F15" s="35"/>
      <c r="G15" s="17"/>
      <c r="H15" s="17"/>
      <c r="I15" s="17"/>
      <c r="J15" s="17"/>
      <c r="K15" s="17"/>
    </row>
    <row r="16" spans="1:11" ht="27.75" customHeight="1" x14ac:dyDescent="0.2">
      <c r="A16" s="9" t="s">
        <v>72</v>
      </c>
      <c r="B16" s="61">
        <f>Travel!B56</f>
        <v>2409.2999999999997</v>
      </c>
      <c r="C16" s="68" t="str">
        <f>C11</f>
        <v>Figures exclude GST</v>
      </c>
      <c r="D16" s="36"/>
      <c r="E16" s="6"/>
      <c r="F16" s="37"/>
      <c r="G16" s="17"/>
      <c r="H16" s="17"/>
      <c r="I16" s="17"/>
      <c r="J16" s="17"/>
      <c r="K16" s="17"/>
    </row>
    <row r="17" spans="1:11" ht="27.75" customHeight="1" x14ac:dyDescent="0.2">
      <c r="A17" s="9" t="s">
        <v>73</v>
      </c>
      <c r="B17" s="61">
        <f>Travel!B70</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COUNT(Travel!B12:B31)</f>
        <v>19</v>
      </c>
      <c r="C55" s="75"/>
      <c r="D55" s="75">
        <f>COUNTIF(Travel!D12:D31,"*")</f>
        <v>19</v>
      </c>
      <c r="E55" s="76"/>
      <c r="F55" s="76" t="b">
        <f>MIN(B55,D55)=MAX(B55,D55)</f>
        <v>1</v>
      </c>
      <c r="G55" s="17"/>
      <c r="H55" s="17"/>
      <c r="I55" s="17"/>
      <c r="J55" s="17"/>
      <c r="K55" s="17"/>
    </row>
    <row r="56" spans="1:11" hidden="1" x14ac:dyDescent="0.2">
      <c r="A56" s="83" t="s">
        <v>106</v>
      </c>
      <c r="B56" s="75">
        <f>COUNT(Travel!B36:B55)</f>
        <v>15</v>
      </c>
      <c r="C56" s="75"/>
      <c r="D56" s="75">
        <f>COUNTIF(Travel!D36:D55,"*")</f>
        <v>15</v>
      </c>
      <c r="E56" s="76"/>
      <c r="F56" s="76" t="b">
        <f>MIN(B56,D56)=MAX(B56,D56)</f>
        <v>1</v>
      </c>
    </row>
    <row r="57" spans="1:11" hidden="1" x14ac:dyDescent="0.2">
      <c r="A57" s="84"/>
      <c r="B57" s="75">
        <f>COUNT(Travel!B60:B69)</f>
        <v>0</v>
      </c>
      <c r="C57" s="75"/>
      <c r="D57" s="75">
        <f>COUNTIF(Travel!D60:D69,"*")</f>
        <v>0</v>
      </c>
      <c r="E57" s="76"/>
      <c r="F57" s="76" t="b">
        <f>MIN(B57,D57)=MAX(B57,D57)</f>
        <v>1</v>
      </c>
    </row>
    <row r="58" spans="1:11" hidden="1" x14ac:dyDescent="0.2">
      <c r="A58" s="85" t="s">
        <v>107</v>
      </c>
      <c r="B58" s="77">
        <f>COUNT(Hospitality!B11:B23)</f>
        <v>1</v>
      </c>
      <c r="C58" s="77"/>
      <c r="D58" s="77">
        <f>COUNTIF(Hospitality!D11:D23,"*")</f>
        <v>1</v>
      </c>
      <c r="E58" s="78"/>
      <c r="F58" s="78" t="b">
        <f>MIN(B58,D58)=MAX(B58,D58)</f>
        <v>1</v>
      </c>
    </row>
    <row r="59" spans="1:11" hidden="1" x14ac:dyDescent="0.2">
      <c r="A59" s="86" t="s">
        <v>108</v>
      </c>
      <c r="B59" s="76">
        <f>COUNT('All other expenses'!B11:B24)</f>
        <v>2</v>
      </c>
      <c r="C59" s="76"/>
      <c r="D59" s="76">
        <f>COUNTIF('All other expenses'!D11:D24,"*")</f>
        <v>2</v>
      </c>
      <c r="E59" s="76"/>
      <c r="F59" s="76" t="b">
        <f>MIN(B59,D59)=MAX(B59,D59)</f>
        <v>1</v>
      </c>
    </row>
    <row r="60" spans="1:11" hidden="1" x14ac:dyDescent="0.2">
      <c r="A60" s="85" t="s">
        <v>109</v>
      </c>
      <c r="B60" s="77">
        <f>COUNTIF('Gifts and benefits'!B11:B34,"*")</f>
        <v>19</v>
      </c>
      <c r="C60" s="77">
        <f>COUNTIF('Gifts and benefits'!C11:C34,"*")</f>
        <v>19</v>
      </c>
      <c r="D60" s="77"/>
      <c r="E60" s="77">
        <f>COUNTA('Gifts and benefits'!E11:E34)</f>
        <v>19</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xWindow="651" yWindow="509"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8"/>
  <sheetViews>
    <sheetView zoomScaleNormal="100" workbookViewId="0">
      <selection activeCell="D45" sqref="D4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8" t="s">
        <v>110</v>
      </c>
      <c r="B1" s="148"/>
      <c r="C1" s="148"/>
      <c r="D1" s="148"/>
      <c r="E1" s="148"/>
      <c r="F1" s="17"/>
    </row>
    <row r="2" spans="1:6" ht="21" customHeight="1" x14ac:dyDescent="0.2">
      <c r="A2" s="3" t="s">
        <v>111</v>
      </c>
      <c r="B2" s="146" t="str">
        <f>'Summary and sign-off'!B2:F2</f>
        <v>Te Manatū Waka Ministry of Transport</v>
      </c>
      <c r="C2" s="146"/>
      <c r="D2" s="146"/>
      <c r="E2" s="146"/>
      <c r="F2" s="17"/>
    </row>
    <row r="3" spans="1:6" ht="31.5" x14ac:dyDescent="0.2">
      <c r="A3" s="3" t="s">
        <v>112</v>
      </c>
      <c r="B3" s="146" t="str">
        <f>'Summary and sign-off'!B3:F3</f>
        <v>Audrey Sonerson</v>
      </c>
      <c r="C3" s="146"/>
      <c r="D3" s="146"/>
      <c r="E3" s="146"/>
      <c r="F3" s="17"/>
    </row>
    <row r="4" spans="1:6" ht="21" customHeight="1" x14ac:dyDescent="0.2">
      <c r="A4" s="3" t="s">
        <v>113</v>
      </c>
      <c r="B4" s="146">
        <f>'Summary and sign-off'!B4:F4</f>
        <v>44907</v>
      </c>
      <c r="C4" s="146"/>
      <c r="D4" s="146"/>
      <c r="E4" s="146"/>
      <c r="F4" s="17"/>
    </row>
    <row r="5" spans="1:6" ht="21" customHeight="1" x14ac:dyDescent="0.2">
      <c r="A5" s="3" t="s">
        <v>114</v>
      </c>
      <c r="B5" s="146">
        <f>'Summary and sign-off'!B5:F5</f>
        <v>45107</v>
      </c>
      <c r="C5" s="146"/>
      <c r="D5" s="146"/>
      <c r="E5" s="146"/>
      <c r="F5" s="17"/>
    </row>
    <row r="6" spans="1:6" ht="21" customHeight="1" x14ac:dyDescent="0.2">
      <c r="A6" s="3" t="s">
        <v>115</v>
      </c>
      <c r="B6" s="141" t="s">
        <v>82</v>
      </c>
      <c r="C6" s="141"/>
      <c r="D6" s="141"/>
      <c r="E6" s="141"/>
      <c r="F6" s="17"/>
    </row>
    <row r="7" spans="1:6" ht="21" customHeight="1" x14ac:dyDescent="0.2">
      <c r="A7" s="3" t="s">
        <v>56</v>
      </c>
      <c r="B7" s="141" t="s">
        <v>84</v>
      </c>
      <c r="C7" s="141"/>
      <c r="D7" s="141"/>
      <c r="E7" s="141"/>
      <c r="F7" s="17"/>
    </row>
    <row r="8" spans="1:6" ht="36" customHeight="1" x14ac:dyDescent="0.2">
      <c r="A8" s="150" t="s">
        <v>116</v>
      </c>
      <c r="B8" s="151"/>
      <c r="C8" s="151"/>
      <c r="D8" s="151"/>
      <c r="E8" s="151"/>
      <c r="F8" s="19"/>
    </row>
    <row r="9" spans="1:6" ht="36" customHeight="1" x14ac:dyDescent="0.2">
      <c r="A9" s="152" t="s">
        <v>117</v>
      </c>
      <c r="B9" s="153"/>
      <c r="C9" s="153"/>
      <c r="D9" s="153"/>
      <c r="E9" s="153"/>
      <c r="F9" s="19"/>
    </row>
    <row r="10" spans="1:6" ht="24.75" customHeight="1" x14ac:dyDescent="0.2">
      <c r="A10" s="149" t="s">
        <v>118</v>
      </c>
      <c r="B10" s="154"/>
      <c r="C10" s="149"/>
      <c r="D10" s="149"/>
      <c r="E10" s="149"/>
      <c r="F10" s="29"/>
    </row>
    <row r="11" spans="1:6" ht="28.5" customHeight="1" x14ac:dyDescent="0.2">
      <c r="A11" s="24" t="s">
        <v>119</v>
      </c>
      <c r="B11" s="24" t="s">
        <v>120</v>
      </c>
      <c r="C11" s="24" t="s">
        <v>121</v>
      </c>
      <c r="D11" s="24" t="s">
        <v>122</v>
      </c>
      <c r="E11" s="24" t="s">
        <v>123</v>
      </c>
      <c r="F11" s="30"/>
    </row>
    <row r="12" spans="1:6" s="2" customFormat="1" x14ac:dyDescent="0.2">
      <c r="A12" s="117">
        <v>44985</v>
      </c>
      <c r="B12" s="118">
        <v>4</v>
      </c>
      <c r="C12" s="119" t="s">
        <v>186</v>
      </c>
      <c r="D12" s="119" t="s">
        <v>227</v>
      </c>
      <c r="E12" s="120" t="s">
        <v>175</v>
      </c>
      <c r="F12" s="1"/>
    </row>
    <row r="13" spans="1:6" s="2" customFormat="1" x14ac:dyDescent="0.2">
      <c r="A13" s="117">
        <v>44985</v>
      </c>
      <c r="B13" s="118">
        <v>4</v>
      </c>
      <c r="C13" s="119" t="s">
        <v>186</v>
      </c>
      <c r="D13" s="119" t="s">
        <v>227</v>
      </c>
      <c r="E13" s="120" t="s">
        <v>175</v>
      </c>
      <c r="F13" s="1"/>
    </row>
    <row r="14" spans="1:6" s="2" customFormat="1" x14ac:dyDescent="0.2">
      <c r="A14" s="117">
        <v>44985</v>
      </c>
      <c r="B14" s="118">
        <v>8</v>
      </c>
      <c r="C14" s="119" t="s">
        <v>186</v>
      </c>
      <c r="D14" s="119" t="s">
        <v>227</v>
      </c>
      <c r="E14" s="120" t="s">
        <v>175</v>
      </c>
      <c r="F14" s="1"/>
    </row>
    <row r="15" spans="1:6" s="2" customFormat="1" x14ac:dyDescent="0.2">
      <c r="A15" s="117">
        <v>44985</v>
      </c>
      <c r="B15" s="118">
        <v>15</v>
      </c>
      <c r="C15" s="119" t="s">
        <v>186</v>
      </c>
      <c r="D15" s="119" t="s">
        <v>228</v>
      </c>
      <c r="E15" s="120" t="s">
        <v>175</v>
      </c>
      <c r="F15" s="1"/>
    </row>
    <row r="16" spans="1:6" s="2" customFormat="1" x14ac:dyDescent="0.2">
      <c r="A16" s="117">
        <v>44985</v>
      </c>
      <c r="B16" s="118">
        <v>15</v>
      </c>
      <c r="C16" s="119" t="s">
        <v>186</v>
      </c>
      <c r="D16" s="119" t="s">
        <v>228</v>
      </c>
      <c r="E16" s="120" t="s">
        <v>175</v>
      </c>
      <c r="F16" s="1"/>
    </row>
    <row r="17" spans="1:6" s="2" customFormat="1" x14ac:dyDescent="0.2">
      <c r="A17" s="117">
        <v>44985</v>
      </c>
      <c r="B17" s="118">
        <v>15</v>
      </c>
      <c r="C17" s="119" t="s">
        <v>186</v>
      </c>
      <c r="D17" s="119" t="s">
        <v>228</v>
      </c>
      <c r="E17" s="120" t="s">
        <v>175</v>
      </c>
      <c r="F17" s="1"/>
    </row>
    <row r="18" spans="1:6" s="2" customFormat="1" x14ac:dyDescent="0.2">
      <c r="A18" s="117">
        <v>44985</v>
      </c>
      <c r="B18" s="118">
        <v>934.15</v>
      </c>
      <c r="C18" s="119" t="s">
        <v>186</v>
      </c>
      <c r="D18" s="119" t="s">
        <v>229</v>
      </c>
      <c r="E18" s="120" t="s">
        <v>218</v>
      </c>
      <c r="F18" s="1"/>
    </row>
    <row r="19" spans="1:6" s="2" customFormat="1" x14ac:dyDescent="0.2">
      <c r="A19" s="117">
        <v>44986</v>
      </c>
      <c r="B19" s="118">
        <v>589.4</v>
      </c>
      <c r="C19" s="119" t="s">
        <v>186</v>
      </c>
      <c r="D19" s="119" t="s">
        <v>229</v>
      </c>
      <c r="E19" s="120" t="s">
        <v>219</v>
      </c>
      <c r="F19" s="1"/>
    </row>
    <row r="20" spans="1:6" s="2" customFormat="1" x14ac:dyDescent="0.2">
      <c r="A20" s="117">
        <v>44985</v>
      </c>
      <c r="B20" s="118">
        <v>242.7</v>
      </c>
      <c r="C20" s="119" t="s">
        <v>186</v>
      </c>
      <c r="D20" s="119" t="s">
        <v>230</v>
      </c>
      <c r="E20" s="120" t="s">
        <v>216</v>
      </c>
      <c r="F20" s="1"/>
    </row>
    <row r="21" spans="1:6" s="2" customFormat="1" x14ac:dyDescent="0.2">
      <c r="A21" s="117">
        <v>44985</v>
      </c>
      <c r="B21" s="118">
        <v>45.57</v>
      </c>
      <c r="C21" s="119" t="s">
        <v>186</v>
      </c>
      <c r="D21" s="119" t="s">
        <v>231</v>
      </c>
      <c r="E21" s="120" t="s">
        <v>175</v>
      </c>
      <c r="F21" s="1"/>
    </row>
    <row r="22" spans="1:6" s="2" customFormat="1" x14ac:dyDescent="0.2">
      <c r="A22" s="117">
        <v>44986</v>
      </c>
      <c r="B22" s="118">
        <v>5</v>
      </c>
      <c r="C22" s="119" t="s">
        <v>186</v>
      </c>
      <c r="D22" s="119" t="s">
        <v>232</v>
      </c>
      <c r="E22" s="120" t="s">
        <v>216</v>
      </c>
      <c r="F22" s="1"/>
    </row>
    <row r="23" spans="1:6" s="2" customFormat="1" ht="12.75" customHeight="1" x14ac:dyDescent="0.2">
      <c r="A23" s="117">
        <v>44986</v>
      </c>
      <c r="B23" s="118">
        <v>28.69</v>
      </c>
      <c r="C23" s="119" t="s">
        <v>186</v>
      </c>
      <c r="D23" s="119" t="s">
        <v>233</v>
      </c>
      <c r="E23" s="120" t="s">
        <v>215</v>
      </c>
      <c r="F23" s="1"/>
    </row>
    <row r="24" spans="1:6" s="2" customFormat="1" x14ac:dyDescent="0.2">
      <c r="A24" s="117">
        <v>44986</v>
      </c>
      <c r="B24" s="118">
        <v>30.62</v>
      </c>
      <c r="C24" s="119" t="s">
        <v>186</v>
      </c>
      <c r="D24" s="119" t="s">
        <v>234</v>
      </c>
      <c r="E24" s="120" t="s">
        <v>215</v>
      </c>
      <c r="F24" s="1"/>
    </row>
    <row r="25" spans="1:6" s="2" customFormat="1" ht="12.75" customHeight="1" x14ac:dyDescent="0.2">
      <c r="A25" s="117">
        <v>44986</v>
      </c>
      <c r="B25" s="118">
        <v>26.92</v>
      </c>
      <c r="C25" s="119" t="s">
        <v>186</v>
      </c>
      <c r="D25" s="119" t="s">
        <v>178</v>
      </c>
      <c r="E25" s="120" t="s">
        <v>216</v>
      </c>
      <c r="F25" s="1"/>
    </row>
    <row r="26" spans="1:6" s="2" customFormat="1" ht="13.5" customHeight="1" x14ac:dyDescent="0.2">
      <c r="A26" s="117">
        <v>44987</v>
      </c>
      <c r="B26" s="118">
        <v>19.82</v>
      </c>
      <c r="C26" s="119" t="s">
        <v>186</v>
      </c>
      <c r="D26" s="119" t="s">
        <v>178</v>
      </c>
      <c r="E26" s="120" t="s">
        <v>215</v>
      </c>
      <c r="F26" s="1"/>
    </row>
    <row r="27" spans="1:6" s="2" customFormat="1" x14ac:dyDescent="0.2">
      <c r="A27" s="117">
        <v>44988</v>
      </c>
      <c r="B27" s="118">
        <v>755.02</v>
      </c>
      <c r="C27" s="119" t="s">
        <v>186</v>
      </c>
      <c r="D27" s="119" t="s">
        <v>230</v>
      </c>
      <c r="E27" s="120" t="s">
        <v>215</v>
      </c>
      <c r="F27" s="1"/>
    </row>
    <row r="28" spans="1:6" s="2" customFormat="1" x14ac:dyDescent="0.2">
      <c r="A28" s="117">
        <v>44988</v>
      </c>
      <c r="B28" s="118">
        <v>58.2</v>
      </c>
      <c r="C28" s="119" t="s">
        <v>186</v>
      </c>
      <c r="D28" s="119" t="s">
        <v>231</v>
      </c>
      <c r="E28" s="120" t="s">
        <v>175</v>
      </c>
      <c r="F28" s="1"/>
    </row>
    <row r="29" spans="1:6" s="2" customFormat="1" ht="13.5" customHeight="1" x14ac:dyDescent="0.2">
      <c r="A29" s="117">
        <v>44988</v>
      </c>
      <c r="B29" s="118">
        <v>26.48</v>
      </c>
      <c r="C29" s="119" t="s">
        <v>186</v>
      </c>
      <c r="D29" s="119" t="s">
        <v>178</v>
      </c>
      <c r="E29" s="120" t="s">
        <v>215</v>
      </c>
      <c r="F29" s="1"/>
    </row>
    <row r="30" spans="1:6" s="2" customFormat="1" x14ac:dyDescent="0.2">
      <c r="A30" s="117">
        <v>44988</v>
      </c>
      <c r="B30" s="118">
        <v>789.86</v>
      </c>
      <c r="C30" s="119" t="s">
        <v>186</v>
      </c>
      <c r="D30" s="119" t="s">
        <v>229</v>
      </c>
      <c r="E30" s="120" t="s">
        <v>217</v>
      </c>
      <c r="F30" s="1"/>
    </row>
    <row r="31" spans="1:6" s="2" customFormat="1" hidden="1" x14ac:dyDescent="0.2">
      <c r="A31" s="104"/>
      <c r="B31" s="105"/>
      <c r="C31" s="106"/>
      <c r="D31" s="106"/>
      <c r="E31" s="107"/>
      <c r="F31" s="1"/>
    </row>
    <row r="32" spans="1:6" ht="19.5" customHeight="1" x14ac:dyDescent="0.2">
      <c r="A32" s="71" t="s">
        <v>124</v>
      </c>
      <c r="B32" s="72">
        <f>SUM(B12:B31)</f>
        <v>3613.43</v>
      </c>
      <c r="C32" s="128" t="str">
        <f>IF(SUBTOTAL(3,B12:B31)=SUBTOTAL(103,B12:B31),'Summary and sign-off'!$A$48,'Summary and sign-off'!$A$49)</f>
        <v>Check - there are no hidden rows with data</v>
      </c>
      <c r="D32" s="147" t="str">
        <f>IF('Summary and sign-off'!F55='Summary and sign-off'!F54,'Summary and sign-off'!A51,'Summary and sign-off'!A50)</f>
        <v>Check - each entry provides sufficient information</v>
      </c>
      <c r="E32" s="147"/>
      <c r="F32" s="17"/>
    </row>
    <row r="33" spans="1:6" ht="10.5" customHeight="1" x14ac:dyDescent="0.2">
      <c r="A33" s="17"/>
      <c r="B33" s="19"/>
      <c r="C33" s="17"/>
      <c r="D33" s="17"/>
      <c r="E33" s="17"/>
      <c r="F33" s="17"/>
    </row>
    <row r="34" spans="1:6" ht="24.75" customHeight="1" x14ac:dyDescent="0.2">
      <c r="A34" s="149" t="s">
        <v>125</v>
      </c>
      <c r="B34" s="149"/>
      <c r="C34" s="149"/>
      <c r="D34" s="149"/>
      <c r="E34" s="149"/>
      <c r="F34" s="29"/>
    </row>
    <row r="35" spans="1:6" ht="32.450000000000003" customHeight="1" x14ac:dyDescent="0.2">
      <c r="A35" s="24" t="s">
        <v>119</v>
      </c>
      <c r="B35" s="24" t="s">
        <v>63</v>
      </c>
      <c r="C35" s="24" t="s">
        <v>126</v>
      </c>
      <c r="D35" s="24" t="s">
        <v>122</v>
      </c>
      <c r="E35" s="24" t="s">
        <v>123</v>
      </c>
      <c r="F35" s="30"/>
    </row>
    <row r="36" spans="1:6" s="2" customFormat="1" x14ac:dyDescent="0.2">
      <c r="A36" s="117">
        <v>44915</v>
      </c>
      <c r="B36" s="118">
        <v>384.62</v>
      </c>
      <c r="C36" s="119" t="s">
        <v>173</v>
      </c>
      <c r="D36" s="119" t="s">
        <v>229</v>
      </c>
      <c r="E36" s="120" t="s">
        <v>174</v>
      </c>
      <c r="F36" s="1"/>
    </row>
    <row r="37" spans="1:6" s="2" customFormat="1" x14ac:dyDescent="0.2">
      <c r="A37" s="117">
        <v>44915</v>
      </c>
      <c r="B37" s="118">
        <v>8</v>
      </c>
      <c r="C37" s="119" t="s">
        <v>173</v>
      </c>
      <c r="D37" s="119" t="s">
        <v>236</v>
      </c>
      <c r="E37" s="120" t="s">
        <v>174</v>
      </c>
      <c r="F37" s="1"/>
    </row>
    <row r="38" spans="1:6" s="2" customFormat="1" x14ac:dyDescent="0.2">
      <c r="A38" s="117">
        <v>44915</v>
      </c>
      <c r="B38" s="118">
        <v>15</v>
      </c>
      <c r="C38" s="119" t="s">
        <v>173</v>
      </c>
      <c r="D38" s="119" t="s">
        <v>237</v>
      </c>
      <c r="E38" s="120" t="s">
        <v>174</v>
      </c>
      <c r="F38" s="1"/>
    </row>
    <row r="39" spans="1:6" s="2" customFormat="1" x14ac:dyDescent="0.2">
      <c r="A39" s="117">
        <v>44915</v>
      </c>
      <c r="B39" s="118">
        <v>37.83</v>
      </c>
      <c r="C39" s="119" t="s">
        <v>173</v>
      </c>
      <c r="D39" s="119" t="s">
        <v>238</v>
      </c>
      <c r="E39" s="120" t="s">
        <v>175</v>
      </c>
      <c r="F39" s="1"/>
    </row>
    <row r="40" spans="1:6" s="2" customFormat="1" x14ac:dyDescent="0.2">
      <c r="A40" s="117"/>
      <c r="B40" s="118"/>
      <c r="C40" s="119"/>
      <c r="D40" s="119"/>
      <c r="E40" s="120"/>
      <c r="F40" s="1"/>
    </row>
    <row r="41" spans="1:6" s="2" customFormat="1" x14ac:dyDescent="0.2">
      <c r="A41" s="139">
        <v>45036</v>
      </c>
      <c r="B41" s="118">
        <v>628.37</v>
      </c>
      <c r="C41" s="119" t="s">
        <v>207</v>
      </c>
      <c r="D41" s="119" t="s">
        <v>229</v>
      </c>
      <c r="E41" s="120" t="s">
        <v>174</v>
      </c>
      <c r="F41" s="1"/>
    </row>
    <row r="42" spans="1:6" s="2" customFormat="1" x14ac:dyDescent="0.2">
      <c r="A42" s="139">
        <v>45036</v>
      </c>
      <c r="B42" s="118">
        <v>84.26</v>
      </c>
      <c r="C42" s="119" t="s">
        <v>207</v>
      </c>
      <c r="D42" s="119" t="s">
        <v>231</v>
      </c>
      <c r="E42" s="120" t="s">
        <v>174</v>
      </c>
      <c r="F42" s="1"/>
    </row>
    <row r="43" spans="1:6" s="2" customFormat="1" x14ac:dyDescent="0.2">
      <c r="A43" s="139">
        <v>45036</v>
      </c>
      <c r="B43" s="118">
        <v>77.39</v>
      </c>
      <c r="C43" s="119" t="s">
        <v>207</v>
      </c>
      <c r="D43" s="119" t="s">
        <v>231</v>
      </c>
      <c r="E43" s="120" t="s">
        <v>174</v>
      </c>
      <c r="F43" s="1"/>
    </row>
    <row r="44" spans="1:6" s="2" customFormat="1" x14ac:dyDescent="0.2">
      <c r="A44" s="139">
        <v>45036</v>
      </c>
      <c r="B44" s="118">
        <v>8</v>
      </c>
      <c r="C44" s="119" t="s">
        <v>207</v>
      </c>
      <c r="D44" s="119" t="s">
        <v>235</v>
      </c>
      <c r="E44" s="120" t="s">
        <v>175</v>
      </c>
      <c r="F44" s="1"/>
    </row>
    <row r="45" spans="1:6" s="2" customFormat="1" x14ac:dyDescent="0.2">
      <c r="A45" s="139"/>
      <c r="B45" s="118"/>
      <c r="C45" s="119"/>
      <c r="D45" s="119"/>
      <c r="E45" s="120"/>
      <c r="F45" s="1"/>
    </row>
    <row r="46" spans="1:6" s="2" customFormat="1" x14ac:dyDescent="0.2">
      <c r="A46" s="139"/>
      <c r="B46" s="118"/>
      <c r="C46" s="119"/>
      <c r="D46" s="119"/>
      <c r="E46" s="120"/>
      <c r="F46" s="1"/>
    </row>
    <row r="47" spans="1:6" s="2" customFormat="1" x14ac:dyDescent="0.2">
      <c r="A47" s="139">
        <v>45062</v>
      </c>
      <c r="B47" s="118">
        <v>498.47</v>
      </c>
      <c r="C47" s="119" t="s">
        <v>208</v>
      </c>
      <c r="D47" s="119" t="s">
        <v>229</v>
      </c>
      <c r="E47" s="120" t="s">
        <v>174</v>
      </c>
      <c r="F47" s="1"/>
    </row>
    <row r="48" spans="1:6" s="2" customFormat="1" x14ac:dyDescent="0.2">
      <c r="A48" s="139">
        <v>45062</v>
      </c>
      <c r="B48" s="118">
        <v>12</v>
      </c>
      <c r="C48" s="119" t="s">
        <v>208</v>
      </c>
      <c r="D48" s="119" t="s">
        <v>235</v>
      </c>
      <c r="E48" s="120" t="s">
        <v>175</v>
      </c>
      <c r="F48" s="1"/>
    </row>
    <row r="49" spans="1:6" s="2" customFormat="1" x14ac:dyDescent="0.2">
      <c r="A49" s="139">
        <v>45062</v>
      </c>
      <c r="B49" s="118">
        <v>8</v>
      </c>
      <c r="C49" s="119" t="s">
        <v>208</v>
      </c>
      <c r="D49" s="119" t="s">
        <v>235</v>
      </c>
      <c r="E49" s="120" t="s">
        <v>175</v>
      </c>
      <c r="F49" s="1"/>
    </row>
    <row r="50" spans="1:6" s="2" customFormat="1" x14ac:dyDescent="0.2">
      <c r="A50" s="139">
        <v>45062</v>
      </c>
      <c r="B50" s="118">
        <v>10</v>
      </c>
      <c r="C50" s="119" t="s">
        <v>208</v>
      </c>
      <c r="D50" s="119" t="s">
        <v>239</v>
      </c>
      <c r="E50" s="120" t="s">
        <v>175</v>
      </c>
      <c r="F50" s="1"/>
    </row>
    <row r="51" spans="1:6" s="2" customFormat="1" x14ac:dyDescent="0.2">
      <c r="A51" s="139">
        <v>45062</v>
      </c>
      <c r="B51" s="118">
        <v>15</v>
      </c>
      <c r="C51" s="119" t="s">
        <v>208</v>
      </c>
      <c r="D51" s="119" t="s">
        <v>240</v>
      </c>
      <c r="E51" s="120" t="s">
        <v>175</v>
      </c>
      <c r="F51" s="1"/>
    </row>
    <row r="52" spans="1:6" s="2" customFormat="1" x14ac:dyDescent="0.2">
      <c r="A52" s="139"/>
      <c r="B52" s="118"/>
      <c r="C52" s="119"/>
      <c r="D52" s="119"/>
      <c r="E52" s="120"/>
      <c r="F52" s="1"/>
    </row>
    <row r="53" spans="1:6" s="2" customFormat="1" x14ac:dyDescent="0.2">
      <c r="A53" s="139">
        <v>45110</v>
      </c>
      <c r="B53" s="118">
        <v>583.66</v>
      </c>
      <c r="C53" s="119" t="s">
        <v>224</v>
      </c>
      <c r="D53" s="119" t="s">
        <v>229</v>
      </c>
      <c r="E53" s="120" t="s">
        <v>174</v>
      </c>
      <c r="F53" s="1"/>
    </row>
    <row r="54" spans="1:6" s="2" customFormat="1" x14ac:dyDescent="0.2">
      <c r="A54" s="139">
        <v>45110</v>
      </c>
      <c r="B54" s="118">
        <v>38.700000000000003</v>
      </c>
      <c r="C54" s="119" t="s">
        <v>224</v>
      </c>
      <c r="D54" s="119" t="s">
        <v>241</v>
      </c>
      <c r="E54" s="120" t="s">
        <v>188</v>
      </c>
      <c r="F54" s="1"/>
    </row>
    <row r="55" spans="1:6" s="2" customFormat="1" hidden="1" x14ac:dyDescent="0.2">
      <c r="A55" s="108"/>
      <c r="B55" s="109"/>
      <c r="C55" s="110"/>
      <c r="D55" s="110"/>
      <c r="E55" s="111"/>
      <c r="F55" s="1"/>
    </row>
    <row r="56" spans="1:6" ht="19.5" customHeight="1" x14ac:dyDescent="0.2">
      <c r="A56" s="71" t="s">
        <v>127</v>
      </c>
      <c r="B56" s="72">
        <f>SUM(B36:B55)</f>
        <v>2409.2999999999997</v>
      </c>
      <c r="C56" s="128" t="str">
        <f>IF(SUBTOTAL(3,B36:B55)=SUBTOTAL(103,B36:B55),'Summary and sign-off'!$A$48,'Summary and sign-off'!$A$49)</f>
        <v>Check - there are no hidden rows with data</v>
      </c>
      <c r="D56" s="147" t="str">
        <f>IF('Summary and sign-off'!F56='Summary and sign-off'!F54,'Summary and sign-off'!A51,'Summary and sign-off'!A50)</f>
        <v>Check - each entry provides sufficient information</v>
      </c>
      <c r="E56" s="147"/>
      <c r="F56" s="17"/>
    </row>
    <row r="57" spans="1:6" ht="10.5" customHeight="1" x14ac:dyDescent="0.2">
      <c r="A57" s="17"/>
      <c r="B57" s="19"/>
      <c r="C57" s="17"/>
      <c r="D57" s="17"/>
      <c r="E57" s="17"/>
      <c r="F57" s="17"/>
    </row>
    <row r="58" spans="1:6" ht="24.75" customHeight="1" x14ac:dyDescent="0.2">
      <c r="A58" s="149" t="s">
        <v>128</v>
      </c>
      <c r="B58" s="149"/>
      <c r="C58" s="149"/>
      <c r="D58" s="149"/>
      <c r="E58" s="149"/>
      <c r="F58" s="17"/>
    </row>
    <row r="59" spans="1:6" ht="27" customHeight="1" x14ac:dyDescent="0.2">
      <c r="A59" s="24" t="s">
        <v>119</v>
      </c>
      <c r="B59" s="24" t="s">
        <v>63</v>
      </c>
      <c r="C59" s="24" t="s">
        <v>129</v>
      </c>
      <c r="D59" s="24" t="s">
        <v>130</v>
      </c>
      <c r="E59" s="24" t="s">
        <v>123</v>
      </c>
      <c r="F59" s="28"/>
    </row>
    <row r="60" spans="1:6" s="2" customFormat="1" x14ac:dyDescent="0.2">
      <c r="A60" s="117"/>
      <c r="B60" s="118"/>
      <c r="C60" s="119"/>
      <c r="D60" s="119"/>
      <c r="E60" s="120"/>
      <c r="F60" s="1"/>
    </row>
    <row r="61" spans="1:6" s="2" customFormat="1" x14ac:dyDescent="0.2">
      <c r="A61" s="117"/>
      <c r="B61" s="118"/>
      <c r="C61" s="119"/>
      <c r="D61" s="119"/>
      <c r="E61" s="120"/>
      <c r="F61" s="1"/>
    </row>
    <row r="62" spans="1:6" s="2" customFormat="1" x14ac:dyDescent="0.2">
      <c r="A62" s="117"/>
      <c r="B62" s="118"/>
      <c r="C62" s="119"/>
      <c r="D62" s="119"/>
      <c r="E62" s="120"/>
      <c r="F62" s="1"/>
    </row>
    <row r="63" spans="1:6" s="2" customFormat="1" x14ac:dyDescent="0.2">
      <c r="A63" s="117"/>
      <c r="B63" s="118"/>
      <c r="C63" s="119"/>
      <c r="D63" s="119"/>
      <c r="E63" s="120"/>
      <c r="F63" s="1"/>
    </row>
    <row r="64" spans="1:6" s="2" customFormat="1" x14ac:dyDescent="0.2">
      <c r="A64" s="117"/>
      <c r="B64" s="118"/>
      <c r="C64" s="119"/>
      <c r="D64" s="119"/>
      <c r="E64" s="120"/>
      <c r="F64" s="1"/>
    </row>
    <row r="65" spans="1:6" s="2" customFormat="1" x14ac:dyDescent="0.2">
      <c r="A65" s="117"/>
      <c r="B65" s="118"/>
      <c r="C65" s="119"/>
      <c r="D65" s="119"/>
      <c r="E65" s="120"/>
      <c r="F65" s="1"/>
    </row>
    <row r="66" spans="1:6" s="2" customFormat="1" x14ac:dyDescent="0.2">
      <c r="A66" s="117"/>
      <c r="B66" s="118"/>
      <c r="C66" s="119"/>
      <c r="D66" s="119"/>
      <c r="E66" s="120"/>
      <c r="F66" s="1"/>
    </row>
    <row r="67" spans="1:6" s="2" customFormat="1" x14ac:dyDescent="0.2">
      <c r="A67" s="117"/>
      <c r="B67" s="118"/>
      <c r="C67" s="119"/>
      <c r="D67" s="119"/>
      <c r="E67" s="120"/>
      <c r="F67" s="1"/>
    </row>
    <row r="68" spans="1:6" s="2" customFormat="1" x14ac:dyDescent="0.2">
      <c r="A68" s="117"/>
      <c r="B68" s="118"/>
      <c r="C68" s="119"/>
      <c r="D68" s="119"/>
      <c r="E68" s="120"/>
      <c r="F68" s="1"/>
    </row>
    <row r="69" spans="1:6" s="2" customFormat="1" hidden="1" x14ac:dyDescent="0.2">
      <c r="A69" s="94"/>
      <c r="B69" s="95"/>
      <c r="C69" s="96"/>
      <c r="D69" s="96"/>
      <c r="E69" s="97"/>
      <c r="F69" s="1"/>
    </row>
    <row r="70" spans="1:6" ht="19.5" customHeight="1" x14ac:dyDescent="0.2">
      <c r="A70" s="71" t="s">
        <v>131</v>
      </c>
      <c r="B70" s="72">
        <f>SUM(B60:B69)</f>
        <v>0</v>
      </c>
      <c r="C70" s="128" t="str">
        <f>IF(SUBTOTAL(3,B60:B69)=SUBTOTAL(103,B60:B69),'Summary and sign-off'!$A$48,'Summary and sign-off'!$A$49)</f>
        <v>Check - there are no hidden rows with data</v>
      </c>
      <c r="D70" s="147" t="str">
        <f>IF('Summary and sign-off'!F57='Summary and sign-off'!F54,'Summary and sign-off'!A51,'Summary and sign-off'!A50)</f>
        <v>Check - each entry provides sufficient information</v>
      </c>
      <c r="E70" s="147"/>
      <c r="F70" s="17"/>
    </row>
    <row r="71" spans="1:6" ht="10.5" customHeight="1" x14ac:dyDescent="0.2">
      <c r="A71" s="17"/>
      <c r="B71" s="57"/>
      <c r="C71" s="19"/>
      <c r="D71" s="17"/>
      <c r="E71" s="17"/>
      <c r="F71" s="17"/>
    </row>
    <row r="72" spans="1:6" ht="34.5" customHeight="1" x14ac:dyDescent="0.2">
      <c r="A72" s="31" t="s">
        <v>132</v>
      </c>
      <c r="B72" s="58">
        <f>B32+B56+B70</f>
        <v>6022.73</v>
      </c>
      <c r="C72" s="32"/>
      <c r="D72" s="32"/>
      <c r="E72" s="32"/>
      <c r="F72" s="17"/>
    </row>
    <row r="73" spans="1:6" x14ac:dyDescent="0.2">
      <c r="A73" s="17"/>
      <c r="B73" s="19"/>
      <c r="C73" s="17"/>
      <c r="D73" s="17"/>
      <c r="E73" s="17"/>
      <c r="F73" s="17"/>
    </row>
    <row r="74" spans="1:6" x14ac:dyDescent="0.2">
      <c r="A74" s="18" t="s">
        <v>74</v>
      </c>
      <c r="B74" s="19"/>
      <c r="C74" s="17"/>
      <c r="D74" s="17"/>
      <c r="E74" s="17"/>
      <c r="F74" s="17"/>
    </row>
    <row r="75" spans="1:6" ht="12.6" customHeight="1" x14ac:dyDescent="0.2">
      <c r="A75" s="20" t="s">
        <v>133</v>
      </c>
      <c r="F75" s="17"/>
    </row>
    <row r="76" spans="1:6" ht="12.95" customHeight="1" x14ac:dyDescent="0.2">
      <c r="A76" s="20" t="s">
        <v>134</v>
      </c>
      <c r="B76" s="17"/>
      <c r="D76" s="17"/>
      <c r="F76" s="17"/>
    </row>
    <row r="77" spans="1:6" x14ac:dyDescent="0.2">
      <c r="A77" s="20" t="s">
        <v>135</v>
      </c>
      <c r="F77" s="17"/>
    </row>
    <row r="78" spans="1:6" x14ac:dyDescent="0.2">
      <c r="A78" s="20" t="s">
        <v>80</v>
      </c>
      <c r="B78" s="19"/>
      <c r="C78" s="17"/>
      <c r="D78" s="17"/>
      <c r="E78" s="17"/>
      <c r="F78" s="17"/>
    </row>
    <row r="79" spans="1:6" ht="12.95" customHeight="1" x14ac:dyDescent="0.2">
      <c r="A79" s="20" t="s">
        <v>136</v>
      </c>
      <c r="B79" s="17"/>
      <c r="D79" s="17"/>
      <c r="F79" s="17"/>
    </row>
    <row r="80" spans="1:6" x14ac:dyDescent="0.2">
      <c r="A80" s="20" t="s">
        <v>137</v>
      </c>
      <c r="F80" s="17"/>
    </row>
    <row r="81" spans="1:6" x14ac:dyDescent="0.2">
      <c r="A81" s="20" t="s">
        <v>138</v>
      </c>
      <c r="B81" s="20"/>
      <c r="C81" s="20"/>
      <c r="D81" s="20"/>
      <c r="F81" s="17"/>
    </row>
    <row r="82" spans="1:6" x14ac:dyDescent="0.2">
      <c r="A82" s="26"/>
      <c r="B82" s="17"/>
      <c r="C82" s="17"/>
      <c r="D82" s="17"/>
      <c r="E82" s="17"/>
      <c r="F82" s="17"/>
    </row>
    <row r="83" spans="1:6" hidden="1" x14ac:dyDescent="0.2">
      <c r="A83" s="26"/>
      <c r="B83" s="17"/>
      <c r="C83" s="17"/>
      <c r="D83" s="17"/>
      <c r="E83" s="17"/>
      <c r="F83" s="17"/>
    </row>
    <row r="84" spans="1:6" x14ac:dyDescent="0.2"/>
    <row r="85" spans="1:6" x14ac:dyDescent="0.2"/>
    <row r="86" spans="1:6" x14ac:dyDescent="0.2"/>
    <row r="87" spans="1:6" x14ac:dyDescent="0.2"/>
    <row r="88" spans="1:6" ht="12.75" hidden="1" customHeight="1" x14ac:dyDescent="0.2"/>
    <row r="89" spans="1:6" x14ac:dyDescent="0.2"/>
    <row r="90" spans="1:6" x14ac:dyDescent="0.2"/>
    <row r="91" spans="1:6" hidden="1" x14ac:dyDescent="0.2">
      <c r="A91" s="26"/>
      <c r="B91" s="17"/>
      <c r="C91" s="17"/>
      <c r="D91" s="17"/>
      <c r="E91" s="17"/>
      <c r="F91" s="17"/>
    </row>
    <row r="92" spans="1:6" hidden="1" x14ac:dyDescent="0.2">
      <c r="A92" s="26"/>
      <c r="B92" s="17"/>
      <c r="C92" s="17"/>
      <c r="D92" s="17"/>
      <c r="E92" s="17"/>
      <c r="F92" s="17"/>
    </row>
    <row r="93" spans="1:6" hidden="1" x14ac:dyDescent="0.2">
      <c r="A93" s="26"/>
      <c r="B93" s="17"/>
      <c r="C93" s="17"/>
      <c r="D93" s="17"/>
      <c r="E93" s="17"/>
      <c r="F93" s="17"/>
    </row>
    <row r="94" spans="1:6" hidden="1" x14ac:dyDescent="0.2">
      <c r="A94" s="26"/>
      <c r="B94" s="17"/>
      <c r="C94" s="17"/>
      <c r="D94" s="17"/>
      <c r="E94" s="17"/>
      <c r="F94" s="17"/>
    </row>
    <row r="95" spans="1:6" hidden="1" x14ac:dyDescent="0.2">
      <c r="A95" s="26"/>
      <c r="B95" s="17"/>
      <c r="C95" s="17"/>
      <c r="D95" s="17"/>
      <c r="E95" s="17"/>
      <c r="F95" s="17"/>
    </row>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sheetData>
  <sheetProtection sheet="1" formatCells="0" formatRows="0" insertColumns="0" insertRows="0" deleteRows="0"/>
  <mergeCells count="15">
    <mergeCell ref="B7:E7"/>
    <mergeCell ref="B5:E5"/>
    <mergeCell ref="D70:E70"/>
    <mergeCell ref="A1:E1"/>
    <mergeCell ref="A34:E34"/>
    <mergeCell ref="A58:E58"/>
    <mergeCell ref="B2:E2"/>
    <mergeCell ref="B3:E3"/>
    <mergeCell ref="B4:E4"/>
    <mergeCell ref="A8:E8"/>
    <mergeCell ref="A9:E9"/>
    <mergeCell ref="B6:E6"/>
    <mergeCell ref="D32:E32"/>
    <mergeCell ref="D56:E5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4:A55 A36 A31 A60 A6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9 A3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7:A53 A61:A68 A12:A20 A23:A3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B60:B69 B36:B55 B12:B20 B23:B31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1" sqref="C1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8" t="s">
        <v>110</v>
      </c>
      <c r="B1" s="148"/>
      <c r="C1" s="148"/>
      <c r="D1" s="148"/>
      <c r="E1" s="148"/>
    </row>
    <row r="2" spans="1:6" ht="21" customHeight="1" x14ac:dyDescent="0.2">
      <c r="A2" s="3" t="s">
        <v>111</v>
      </c>
      <c r="B2" s="146" t="str">
        <f>'Summary and sign-off'!B2:F2</f>
        <v>Te Manatū Waka Ministry of Transport</v>
      </c>
      <c r="C2" s="146"/>
      <c r="D2" s="146"/>
      <c r="E2" s="146"/>
    </row>
    <row r="3" spans="1:6" ht="31.5" x14ac:dyDescent="0.2">
      <c r="A3" s="3" t="s">
        <v>112</v>
      </c>
      <c r="B3" s="146" t="str">
        <f>'Summary and sign-off'!B3:F3</f>
        <v>Audrey Sonerson</v>
      </c>
      <c r="C3" s="146"/>
      <c r="D3" s="146"/>
      <c r="E3" s="146"/>
    </row>
    <row r="4" spans="1:6" ht="21" customHeight="1" x14ac:dyDescent="0.2">
      <c r="A4" s="3" t="s">
        <v>113</v>
      </c>
      <c r="B4" s="146">
        <f>'Summary and sign-off'!B4:F4</f>
        <v>44907</v>
      </c>
      <c r="C4" s="146"/>
      <c r="D4" s="146"/>
      <c r="E4" s="146"/>
    </row>
    <row r="5" spans="1:6" ht="21" customHeight="1" x14ac:dyDescent="0.2">
      <c r="A5" s="3" t="s">
        <v>114</v>
      </c>
      <c r="B5" s="146">
        <f>'Summary and sign-off'!B5:F5</f>
        <v>45107</v>
      </c>
      <c r="C5" s="146"/>
      <c r="D5" s="146"/>
      <c r="E5" s="146"/>
    </row>
    <row r="6" spans="1:6" ht="21" customHeight="1" x14ac:dyDescent="0.2">
      <c r="A6" s="3" t="s">
        <v>115</v>
      </c>
      <c r="B6" s="141" t="s">
        <v>82</v>
      </c>
      <c r="C6" s="141"/>
      <c r="D6" s="141"/>
      <c r="E6" s="141"/>
    </row>
    <row r="7" spans="1:6" ht="21" customHeight="1" x14ac:dyDescent="0.2">
      <c r="A7" s="3" t="s">
        <v>56</v>
      </c>
      <c r="B7" s="141" t="s">
        <v>84</v>
      </c>
      <c r="C7" s="141"/>
      <c r="D7" s="141"/>
      <c r="E7" s="141"/>
    </row>
    <row r="8" spans="1:6" ht="35.25" customHeight="1" x14ac:dyDescent="0.25">
      <c r="A8" s="157" t="s">
        <v>139</v>
      </c>
      <c r="B8" s="157"/>
      <c r="C8" s="158"/>
      <c r="D8" s="158"/>
      <c r="E8" s="158"/>
      <c r="F8" s="27"/>
    </row>
    <row r="9" spans="1:6" ht="35.25" customHeight="1" x14ac:dyDescent="0.25">
      <c r="A9" s="155" t="s">
        <v>140</v>
      </c>
      <c r="B9" s="156"/>
      <c r="C9" s="156"/>
      <c r="D9" s="156"/>
      <c r="E9" s="156"/>
      <c r="F9" s="27"/>
    </row>
    <row r="10" spans="1:6" ht="27" customHeight="1" x14ac:dyDescent="0.2">
      <c r="A10" s="24" t="s">
        <v>141</v>
      </c>
      <c r="B10" s="24" t="s">
        <v>63</v>
      </c>
      <c r="C10" s="24" t="s">
        <v>142</v>
      </c>
      <c r="D10" s="24" t="s">
        <v>143</v>
      </c>
      <c r="E10" s="24" t="s">
        <v>123</v>
      </c>
      <c r="F10" s="20"/>
    </row>
    <row r="11" spans="1:6" s="132" customFormat="1" ht="25.5" x14ac:dyDescent="0.2">
      <c r="A11" s="117">
        <v>44909</v>
      </c>
      <c r="B11" s="118">
        <v>544.86</v>
      </c>
      <c r="C11" s="122" t="s">
        <v>176</v>
      </c>
      <c r="D11" s="122" t="s">
        <v>177</v>
      </c>
      <c r="E11" s="123" t="s">
        <v>175</v>
      </c>
      <c r="F11" s="2"/>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21"/>
      <c r="B21" s="118"/>
      <c r="C21" s="122"/>
      <c r="D21" s="122"/>
      <c r="E21" s="123"/>
    </row>
    <row r="22" spans="1:6" s="2" customFormat="1" x14ac:dyDescent="0.2">
      <c r="A22" s="121"/>
      <c r="B22" s="118"/>
      <c r="C22" s="122"/>
      <c r="D22" s="122"/>
      <c r="E22" s="123"/>
    </row>
    <row r="23" spans="1:6" s="2" customFormat="1" ht="11.25" hidden="1" customHeight="1" x14ac:dyDescent="0.2">
      <c r="A23" s="98"/>
      <c r="B23" s="95"/>
      <c r="C23" s="99"/>
      <c r="D23" s="99"/>
      <c r="E23" s="100"/>
    </row>
    <row r="24" spans="1:6" ht="34.5" customHeight="1" x14ac:dyDescent="0.2">
      <c r="A24" s="53" t="s">
        <v>144</v>
      </c>
      <c r="B24" s="62">
        <f>SUM(B11:B23)</f>
        <v>544.86</v>
      </c>
      <c r="C24" s="70" t="str">
        <f>IF(SUBTOTAL(3,B11:B23)=SUBTOTAL(103,B11:B23),'Summary and sign-off'!$A$48,'Summary and sign-off'!$A$49)</f>
        <v>Check - there are no hidden rows with data</v>
      </c>
      <c r="D24" s="147" t="str">
        <f>IF('Summary and sign-off'!F58='Summary and sign-off'!F54,'Summary and sign-off'!A51,'Summary and sign-off'!A50)</f>
        <v>Check - each entry provides sufficient information</v>
      </c>
      <c r="E24" s="147"/>
      <c r="F24" s="2"/>
    </row>
    <row r="25" spans="1:6" x14ac:dyDescent="0.2">
      <c r="A25" s="18"/>
      <c r="B25" s="17"/>
      <c r="C25" s="17"/>
      <c r="D25" s="17"/>
      <c r="E25" s="17"/>
    </row>
    <row r="26" spans="1:6" x14ac:dyDescent="0.2">
      <c r="A26" s="18" t="s">
        <v>74</v>
      </c>
      <c r="B26" s="19"/>
      <c r="C26" s="17"/>
      <c r="D26" s="17"/>
      <c r="E26" s="17"/>
    </row>
    <row r="27" spans="1:6" ht="12.75" customHeight="1" x14ac:dyDescent="0.2">
      <c r="A27" s="20" t="s">
        <v>145</v>
      </c>
      <c r="B27" s="20"/>
      <c r="C27" s="20"/>
      <c r="D27" s="20"/>
      <c r="E27" s="20"/>
    </row>
    <row r="28" spans="1:6" x14ac:dyDescent="0.2">
      <c r="A28" s="20" t="s">
        <v>146</v>
      </c>
      <c r="B28" s="20"/>
      <c r="C28" s="28"/>
      <c r="D28" s="28"/>
      <c r="E28" s="28"/>
    </row>
    <row r="29" spans="1:6" x14ac:dyDescent="0.2">
      <c r="A29" s="20" t="s">
        <v>80</v>
      </c>
      <c r="B29" s="19"/>
      <c r="C29" s="17"/>
      <c r="D29" s="17"/>
      <c r="E29" s="17"/>
      <c r="F29" s="17"/>
    </row>
    <row r="30" spans="1:6" x14ac:dyDescent="0.2">
      <c r="A30" s="20" t="s">
        <v>147</v>
      </c>
      <c r="B30" s="20"/>
      <c r="C30" s="28"/>
      <c r="D30" s="28"/>
      <c r="E30" s="28"/>
    </row>
    <row r="31" spans="1:6" ht="12.75" customHeight="1" x14ac:dyDescent="0.2">
      <c r="A31" s="20" t="s">
        <v>148</v>
      </c>
      <c r="B31" s="20"/>
      <c r="C31" s="22"/>
      <c r="D31" s="22"/>
      <c r="E31" s="22"/>
    </row>
    <row r="32" spans="1:6" x14ac:dyDescent="0.2">
      <c r="A32" s="17"/>
      <c r="B32" s="17"/>
      <c r="C32" s="17"/>
      <c r="D32" s="17"/>
      <c r="E32" s="17"/>
    </row>
    <row r="33" x14ac:dyDescent="0.2"/>
  </sheetData>
  <sheetProtection sheet="1" formatCells="0" insertRows="0" deleteRows="0"/>
  <mergeCells count="10">
    <mergeCell ref="D24:E2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A13 A14 A15 A16 A17 A18 A19 A20 A21 A2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F13" sqref="F1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style="134" customWidth="1"/>
    <col min="7" max="10" width="9.140625" hidden="1" customWidth="1"/>
    <col min="11" max="13" width="0" hidden="1" customWidth="1"/>
    <col min="14" max="16384" width="9.140625" hidden="1"/>
  </cols>
  <sheetData>
    <row r="1" spans="1:6" ht="26.25" customHeight="1" x14ac:dyDescent="0.2">
      <c r="A1" s="148" t="s">
        <v>110</v>
      </c>
      <c r="B1" s="148"/>
      <c r="C1" s="148"/>
      <c r="D1" s="148"/>
      <c r="E1" s="148"/>
    </row>
    <row r="2" spans="1:6" ht="21" customHeight="1" x14ac:dyDescent="0.2">
      <c r="A2" s="3" t="s">
        <v>111</v>
      </c>
      <c r="B2" s="146" t="str">
        <f>'Summary and sign-off'!B2:F2</f>
        <v>Te Manatū Waka Ministry of Transport</v>
      </c>
      <c r="C2" s="146"/>
      <c r="D2" s="146"/>
      <c r="E2" s="146"/>
    </row>
    <row r="3" spans="1:6" ht="31.5" x14ac:dyDescent="0.2">
      <c r="A3" s="3" t="s">
        <v>149</v>
      </c>
      <c r="B3" s="146" t="str">
        <f>'Summary and sign-off'!B3:F3</f>
        <v>Audrey Sonerson</v>
      </c>
      <c r="C3" s="146"/>
      <c r="D3" s="146"/>
      <c r="E3" s="146"/>
    </row>
    <row r="4" spans="1:6" ht="21" customHeight="1" x14ac:dyDescent="0.2">
      <c r="A4" s="3" t="s">
        <v>113</v>
      </c>
      <c r="B4" s="146">
        <f>'Summary and sign-off'!B4:F4</f>
        <v>44907</v>
      </c>
      <c r="C4" s="146"/>
      <c r="D4" s="146"/>
      <c r="E4" s="146"/>
    </row>
    <row r="5" spans="1:6" ht="21" customHeight="1" x14ac:dyDescent="0.2">
      <c r="A5" s="3" t="s">
        <v>114</v>
      </c>
      <c r="B5" s="146">
        <f>'Summary and sign-off'!B5:F5</f>
        <v>45107</v>
      </c>
      <c r="C5" s="146"/>
      <c r="D5" s="146"/>
      <c r="E5" s="146"/>
    </row>
    <row r="6" spans="1:6" ht="21" customHeight="1" x14ac:dyDescent="0.2">
      <c r="A6" s="3" t="s">
        <v>115</v>
      </c>
      <c r="B6" s="141" t="s">
        <v>82</v>
      </c>
      <c r="C6" s="141"/>
      <c r="D6" s="141"/>
      <c r="E6" s="141"/>
      <c r="F6" s="135"/>
    </row>
    <row r="7" spans="1:6" ht="21" customHeight="1" x14ac:dyDescent="0.2">
      <c r="A7" s="3" t="s">
        <v>56</v>
      </c>
      <c r="B7" s="141" t="s">
        <v>84</v>
      </c>
      <c r="C7" s="141"/>
      <c r="D7" s="141"/>
      <c r="E7" s="141"/>
      <c r="F7" s="135"/>
    </row>
    <row r="8" spans="1:6" ht="35.25" customHeight="1" x14ac:dyDescent="0.2">
      <c r="A8" s="151" t="s">
        <v>150</v>
      </c>
      <c r="B8" s="151"/>
      <c r="C8" s="158"/>
      <c r="D8" s="158"/>
      <c r="E8" s="158"/>
    </row>
    <row r="9" spans="1:6" ht="35.25" customHeight="1" x14ac:dyDescent="0.2">
      <c r="A9" s="159" t="s">
        <v>151</v>
      </c>
      <c r="B9" s="160"/>
      <c r="C9" s="160"/>
      <c r="D9" s="160"/>
      <c r="E9" s="160"/>
    </row>
    <row r="10" spans="1:6" ht="27" customHeight="1" x14ac:dyDescent="0.2">
      <c r="A10" s="24" t="s">
        <v>119</v>
      </c>
      <c r="B10" s="24" t="s">
        <v>63</v>
      </c>
      <c r="C10" s="24" t="s">
        <v>152</v>
      </c>
      <c r="D10" s="24" t="s">
        <v>153</v>
      </c>
      <c r="E10" s="24" t="s">
        <v>123</v>
      </c>
      <c r="F10" s="136"/>
    </row>
    <row r="11" spans="1:6" s="2" customFormat="1" hidden="1" x14ac:dyDescent="0.2">
      <c r="A11" s="98"/>
      <c r="B11" s="95"/>
      <c r="C11" s="99"/>
      <c r="D11" s="99"/>
      <c r="E11" s="100"/>
      <c r="F11" s="133"/>
    </row>
    <row r="12" spans="1:6" s="2" customFormat="1" x14ac:dyDescent="0.2">
      <c r="A12" s="117">
        <v>44953</v>
      </c>
      <c r="B12" s="118">
        <v>10</v>
      </c>
      <c r="C12" s="122" t="s">
        <v>187</v>
      </c>
      <c r="D12" s="122" t="s">
        <v>242</v>
      </c>
      <c r="E12" s="123" t="s">
        <v>188</v>
      </c>
      <c r="F12" s="133"/>
    </row>
    <row r="13" spans="1:6" s="2" customFormat="1" ht="25.5" x14ac:dyDescent="0.2">
      <c r="A13" s="117">
        <v>45019</v>
      </c>
      <c r="B13" s="118">
        <v>15712.57</v>
      </c>
      <c r="C13" s="122" t="s">
        <v>225</v>
      </c>
      <c r="D13" s="122" t="s">
        <v>243</v>
      </c>
      <c r="E13" s="123" t="s">
        <v>175</v>
      </c>
      <c r="F13" s="133"/>
    </row>
    <row r="14" spans="1:6" s="2" customFormat="1" x14ac:dyDescent="0.2">
      <c r="A14" s="117"/>
      <c r="B14" s="118"/>
      <c r="C14" s="122"/>
      <c r="D14" s="122"/>
      <c r="E14" s="123"/>
      <c r="F14" s="133"/>
    </row>
    <row r="15" spans="1:6" s="2" customFormat="1" x14ac:dyDescent="0.2">
      <c r="A15" s="117"/>
      <c r="B15" s="118"/>
      <c r="C15" s="122"/>
      <c r="D15" s="122"/>
      <c r="E15" s="123"/>
      <c r="F15" s="133"/>
    </row>
    <row r="16" spans="1:6" s="2" customFormat="1" x14ac:dyDescent="0.2">
      <c r="A16" s="117"/>
      <c r="B16" s="118"/>
      <c r="C16" s="122"/>
      <c r="D16" s="122"/>
      <c r="E16" s="123"/>
      <c r="F16" s="133"/>
    </row>
    <row r="17" spans="1:6" s="2" customFormat="1" x14ac:dyDescent="0.2">
      <c r="A17" s="117"/>
      <c r="B17" s="118"/>
      <c r="C17" s="122"/>
      <c r="D17" s="122"/>
      <c r="E17" s="123"/>
      <c r="F17" s="133"/>
    </row>
    <row r="18" spans="1:6" s="2" customFormat="1" x14ac:dyDescent="0.2">
      <c r="A18" s="117"/>
      <c r="B18" s="118"/>
      <c r="C18" s="122"/>
      <c r="D18" s="122"/>
      <c r="E18" s="123"/>
      <c r="F18" s="133"/>
    </row>
    <row r="19" spans="1:6" s="2" customFormat="1" x14ac:dyDescent="0.2">
      <c r="A19" s="117"/>
      <c r="B19" s="118"/>
      <c r="C19" s="122"/>
      <c r="D19" s="122"/>
      <c r="E19" s="123"/>
      <c r="F19" s="133"/>
    </row>
    <row r="20" spans="1:6" s="2" customFormat="1" x14ac:dyDescent="0.2">
      <c r="A20" s="117"/>
      <c r="B20" s="118"/>
      <c r="C20" s="122"/>
      <c r="D20" s="122"/>
      <c r="E20" s="123"/>
      <c r="F20" s="133"/>
    </row>
    <row r="21" spans="1:6" s="2" customFormat="1" x14ac:dyDescent="0.2">
      <c r="A21" s="117"/>
      <c r="B21" s="118"/>
      <c r="C21" s="122"/>
      <c r="D21" s="122"/>
      <c r="E21" s="123"/>
      <c r="F21" s="133"/>
    </row>
    <row r="22" spans="1:6" s="2" customFormat="1" x14ac:dyDescent="0.2">
      <c r="A22" s="121"/>
      <c r="B22" s="118"/>
      <c r="C22" s="122"/>
      <c r="D22" s="122"/>
      <c r="E22" s="123"/>
      <c r="F22" s="133"/>
    </row>
    <row r="23" spans="1:6" s="2" customFormat="1" x14ac:dyDescent="0.2">
      <c r="A23" s="121"/>
      <c r="B23" s="118"/>
      <c r="C23" s="122"/>
      <c r="D23" s="122"/>
      <c r="E23" s="123"/>
      <c r="F23" s="133"/>
    </row>
    <row r="24" spans="1:6" s="2" customFormat="1" hidden="1" x14ac:dyDescent="0.2">
      <c r="A24" s="98"/>
      <c r="B24" s="95"/>
      <c r="C24" s="99"/>
      <c r="D24" s="99"/>
      <c r="E24" s="100"/>
      <c r="F24" s="133"/>
    </row>
    <row r="25" spans="1:6" ht="34.5" customHeight="1" x14ac:dyDescent="0.2">
      <c r="A25" s="53" t="s">
        <v>154</v>
      </c>
      <c r="B25" s="62">
        <f>SUM(B11:B24)</f>
        <v>15722.57</v>
      </c>
      <c r="C25" s="70" t="str">
        <f>IF(SUBTOTAL(3,B11:B24)=SUBTOTAL(103,B11:B24),'Summary and sign-off'!$A$48,'Summary and sign-off'!$A$49)</f>
        <v>Check - there are no hidden rows with data</v>
      </c>
      <c r="D25" s="147" t="str">
        <f>IF('Summary and sign-off'!F59='Summary and sign-off'!F54,'Summary and sign-off'!A51,'Summary and sign-off'!A50)</f>
        <v>Check - each entry provides sufficient information</v>
      </c>
      <c r="E25" s="147"/>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37"/>
    </row>
    <row r="30" spans="1:6" x14ac:dyDescent="0.2">
      <c r="A30" s="20" t="s">
        <v>147</v>
      </c>
      <c r="C30" s="17"/>
      <c r="D30" s="17"/>
      <c r="E30" s="17"/>
      <c r="F30" s="137"/>
    </row>
    <row r="31" spans="1:6" ht="12.75" customHeight="1" x14ac:dyDescent="0.2">
      <c r="A31" s="20" t="s">
        <v>148</v>
      </c>
      <c r="B31" s="25"/>
      <c r="C31" s="22"/>
      <c r="D31" s="22"/>
      <c r="E31" s="22"/>
      <c r="F31" s="138"/>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disablePrompts="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4"/>
  <sheetViews>
    <sheetView zoomScaleNormal="100" workbookViewId="0">
      <selection activeCell="A15" sqref="A15:XFD16"/>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48" t="s">
        <v>156</v>
      </c>
      <c r="B1" s="148"/>
      <c r="C1" s="148"/>
      <c r="D1" s="148"/>
      <c r="E1" s="148"/>
      <c r="F1" s="148"/>
    </row>
    <row r="2" spans="1:7" ht="21" customHeight="1" x14ac:dyDescent="0.2">
      <c r="A2" s="3" t="s">
        <v>111</v>
      </c>
      <c r="B2" s="146" t="str">
        <f>'Summary and sign-off'!B2:F2</f>
        <v>Te Manatū Waka Ministry of Transport</v>
      </c>
      <c r="C2" s="146"/>
      <c r="D2" s="146"/>
      <c r="E2" s="146"/>
      <c r="F2" s="146"/>
    </row>
    <row r="3" spans="1:7" ht="31.5" x14ac:dyDescent="0.2">
      <c r="A3" s="3" t="s">
        <v>112</v>
      </c>
      <c r="B3" s="146" t="str">
        <f>'Summary and sign-off'!B3:F3</f>
        <v>Audrey Sonerson</v>
      </c>
      <c r="C3" s="146"/>
      <c r="D3" s="146"/>
      <c r="E3" s="146"/>
      <c r="F3" s="146"/>
    </row>
    <row r="4" spans="1:7" ht="21" customHeight="1" x14ac:dyDescent="0.2">
      <c r="A4" s="3" t="s">
        <v>113</v>
      </c>
      <c r="B4" s="146">
        <f>'Summary and sign-off'!B4:F4</f>
        <v>44907</v>
      </c>
      <c r="C4" s="146"/>
      <c r="D4" s="146"/>
      <c r="E4" s="146"/>
      <c r="F4" s="146"/>
    </row>
    <row r="5" spans="1:7" ht="21" customHeight="1" x14ac:dyDescent="0.2">
      <c r="A5" s="3" t="s">
        <v>114</v>
      </c>
      <c r="B5" s="146">
        <f>'Summary and sign-off'!B5:F5</f>
        <v>45107</v>
      </c>
      <c r="C5" s="146"/>
      <c r="D5" s="146"/>
      <c r="E5" s="146"/>
      <c r="F5" s="146"/>
    </row>
    <row r="6" spans="1:7" ht="21" customHeight="1" x14ac:dyDescent="0.2">
      <c r="A6" s="3" t="s">
        <v>157</v>
      </c>
      <c r="B6" s="141" t="s">
        <v>82</v>
      </c>
      <c r="C6" s="141"/>
      <c r="D6" s="141"/>
      <c r="E6" s="141"/>
      <c r="F6" s="141"/>
    </row>
    <row r="7" spans="1:7" ht="21" customHeight="1" x14ac:dyDescent="0.2">
      <c r="A7" s="3" t="s">
        <v>56</v>
      </c>
      <c r="B7" s="141" t="s">
        <v>84</v>
      </c>
      <c r="C7" s="141"/>
      <c r="D7" s="141"/>
      <c r="E7" s="141"/>
      <c r="F7" s="141"/>
    </row>
    <row r="8" spans="1:7" ht="36" customHeight="1" x14ac:dyDescent="0.2">
      <c r="A8" s="151" t="s">
        <v>158</v>
      </c>
      <c r="B8" s="151"/>
      <c r="C8" s="151"/>
      <c r="D8" s="151"/>
      <c r="E8" s="151"/>
      <c r="F8" s="151"/>
    </row>
    <row r="9" spans="1:7" ht="36" customHeight="1" x14ac:dyDescent="0.2">
      <c r="A9" s="159" t="s">
        <v>159</v>
      </c>
      <c r="B9" s="160"/>
      <c r="C9" s="160"/>
      <c r="D9" s="160"/>
      <c r="E9" s="160"/>
      <c r="F9" s="160"/>
    </row>
    <row r="10" spans="1:7" ht="39" customHeight="1" x14ac:dyDescent="0.2">
      <c r="A10" s="24" t="s">
        <v>119</v>
      </c>
      <c r="B10" s="112" t="s">
        <v>160</v>
      </c>
      <c r="C10" s="112" t="s">
        <v>161</v>
      </c>
      <c r="D10" s="112" t="s">
        <v>162</v>
      </c>
      <c r="E10" s="112" t="s">
        <v>163</v>
      </c>
      <c r="F10" s="112" t="s">
        <v>164</v>
      </c>
    </row>
    <row r="11" spans="1:7" s="2" customFormat="1" x14ac:dyDescent="0.2">
      <c r="A11" s="117"/>
      <c r="B11" s="124"/>
      <c r="C11" s="125"/>
      <c r="D11" s="124"/>
      <c r="E11" s="126"/>
      <c r="F11" s="127"/>
      <c r="G11" s="133"/>
    </row>
    <row r="12" spans="1:7" s="2" customFormat="1" ht="25.5" x14ac:dyDescent="0.2">
      <c r="A12" s="117">
        <v>44978</v>
      </c>
      <c r="B12" s="124" t="s">
        <v>178</v>
      </c>
      <c r="C12" s="125" t="s">
        <v>98</v>
      </c>
      <c r="D12" s="124" t="s">
        <v>209</v>
      </c>
      <c r="E12" s="126" t="s">
        <v>92</v>
      </c>
      <c r="F12" s="127" t="s">
        <v>206</v>
      </c>
      <c r="G12" s="133"/>
    </row>
    <row r="13" spans="1:7" s="2" customFormat="1" x14ac:dyDescent="0.2">
      <c r="A13" s="117">
        <v>44965</v>
      </c>
      <c r="B13" s="124" t="s">
        <v>179</v>
      </c>
      <c r="C13" s="125" t="s">
        <v>97</v>
      </c>
      <c r="D13" s="124" t="s">
        <v>180</v>
      </c>
      <c r="E13" s="126" t="s">
        <v>92</v>
      </c>
      <c r="F13" s="127"/>
      <c r="G13" s="133"/>
    </row>
    <row r="14" spans="1:7" s="2" customFormat="1" x14ac:dyDescent="0.2">
      <c r="A14" s="117">
        <v>44972</v>
      </c>
      <c r="B14" s="124" t="s">
        <v>181</v>
      </c>
      <c r="C14" s="125" t="s">
        <v>98</v>
      </c>
      <c r="D14" s="124" t="s">
        <v>182</v>
      </c>
      <c r="E14" s="126" t="s">
        <v>93</v>
      </c>
      <c r="F14" s="127"/>
      <c r="G14" s="133"/>
    </row>
    <row r="15" spans="1:7" s="2" customFormat="1" ht="25.5" x14ac:dyDescent="0.2">
      <c r="A15" s="117">
        <v>44986</v>
      </c>
      <c r="B15" s="124" t="s">
        <v>179</v>
      </c>
      <c r="C15" s="125" t="s">
        <v>98</v>
      </c>
      <c r="D15" s="124" t="s">
        <v>183</v>
      </c>
      <c r="E15" s="126" t="s">
        <v>93</v>
      </c>
      <c r="F15" s="127"/>
      <c r="G15" s="133"/>
    </row>
    <row r="16" spans="1:7" s="2" customFormat="1" ht="25.5" x14ac:dyDescent="0.2">
      <c r="A16" s="117">
        <v>45005</v>
      </c>
      <c r="B16" s="124" t="s">
        <v>192</v>
      </c>
      <c r="C16" s="125" t="s">
        <v>98</v>
      </c>
      <c r="D16" s="124" t="s">
        <v>193</v>
      </c>
      <c r="E16" s="126" t="s">
        <v>92</v>
      </c>
      <c r="F16" s="127" t="s">
        <v>194</v>
      </c>
      <c r="G16" s="133"/>
    </row>
    <row r="17" spans="1:7" s="2" customFormat="1" ht="25.5" x14ac:dyDescent="0.2">
      <c r="A17" s="117">
        <v>45013</v>
      </c>
      <c r="B17" s="124" t="s">
        <v>179</v>
      </c>
      <c r="C17" s="125" t="s">
        <v>98</v>
      </c>
      <c r="D17" s="124" t="s">
        <v>195</v>
      </c>
      <c r="E17" s="126" t="s">
        <v>92</v>
      </c>
      <c r="F17" s="127"/>
      <c r="G17" s="133"/>
    </row>
    <row r="18" spans="1:7" s="2" customFormat="1" ht="25.5" x14ac:dyDescent="0.2">
      <c r="A18" s="117">
        <v>45013</v>
      </c>
      <c r="B18" s="124" t="s">
        <v>197</v>
      </c>
      <c r="C18" s="125" t="s">
        <v>97</v>
      </c>
      <c r="D18" s="124" t="s">
        <v>196</v>
      </c>
      <c r="E18" s="126" t="s">
        <v>92</v>
      </c>
      <c r="F18" s="127" t="s">
        <v>226</v>
      </c>
      <c r="G18" s="133"/>
    </row>
    <row r="19" spans="1:7" s="2" customFormat="1" x14ac:dyDescent="0.2">
      <c r="A19" s="117">
        <v>45014</v>
      </c>
      <c r="B19" s="124" t="s">
        <v>184</v>
      </c>
      <c r="C19" s="125" t="s">
        <v>98</v>
      </c>
      <c r="D19" s="124" t="s">
        <v>191</v>
      </c>
      <c r="E19" s="126" t="s">
        <v>92</v>
      </c>
      <c r="F19" s="127"/>
      <c r="G19" s="133"/>
    </row>
    <row r="20" spans="1:7" s="2" customFormat="1" ht="25.5" x14ac:dyDescent="0.2">
      <c r="A20" s="117">
        <v>45014</v>
      </c>
      <c r="B20" s="124" t="s">
        <v>184</v>
      </c>
      <c r="C20" s="125" t="s">
        <v>97</v>
      </c>
      <c r="D20" s="124" t="s">
        <v>185</v>
      </c>
      <c r="E20" s="126" t="s">
        <v>92</v>
      </c>
      <c r="F20" s="127"/>
      <c r="G20" s="133"/>
    </row>
    <row r="21" spans="1:7" s="2" customFormat="1" ht="25.5" x14ac:dyDescent="0.2">
      <c r="A21" s="117">
        <v>45014</v>
      </c>
      <c r="B21" s="124" t="s">
        <v>189</v>
      </c>
      <c r="C21" s="125" t="s">
        <v>98</v>
      </c>
      <c r="D21" s="124" t="s">
        <v>190</v>
      </c>
      <c r="E21" s="126" t="s">
        <v>92</v>
      </c>
      <c r="F21" s="127"/>
      <c r="G21" s="133"/>
    </row>
    <row r="22" spans="1:7" s="2" customFormat="1" x14ac:dyDescent="0.2">
      <c r="A22" s="117">
        <v>45042</v>
      </c>
      <c r="B22" s="124" t="s">
        <v>184</v>
      </c>
      <c r="C22" s="125" t="s">
        <v>97</v>
      </c>
      <c r="D22" s="124" t="s">
        <v>212</v>
      </c>
      <c r="E22" s="126" t="s">
        <v>92</v>
      </c>
      <c r="F22" s="127"/>
      <c r="G22" s="133"/>
    </row>
    <row r="23" spans="1:7" s="2" customFormat="1" x14ac:dyDescent="0.2">
      <c r="A23" s="117">
        <v>45043</v>
      </c>
      <c r="B23" s="124" t="s">
        <v>213</v>
      </c>
      <c r="C23" s="125" t="s">
        <v>98</v>
      </c>
      <c r="D23" s="124" t="s">
        <v>214</v>
      </c>
      <c r="E23" s="126" t="s">
        <v>92</v>
      </c>
      <c r="F23" s="127"/>
      <c r="G23" s="133"/>
    </row>
    <row r="24" spans="1:7" s="2" customFormat="1" ht="25.5" x14ac:dyDescent="0.2">
      <c r="A24" s="117">
        <v>45055</v>
      </c>
      <c r="B24" s="124" t="s">
        <v>184</v>
      </c>
      <c r="C24" s="125" t="s">
        <v>98</v>
      </c>
      <c r="D24" s="124" t="s">
        <v>198</v>
      </c>
      <c r="E24" s="126" t="s">
        <v>92</v>
      </c>
      <c r="F24" s="127" t="s">
        <v>206</v>
      </c>
      <c r="G24" s="133"/>
    </row>
    <row r="25" spans="1:7" s="2" customFormat="1" x14ac:dyDescent="0.2">
      <c r="A25" s="117">
        <v>45055</v>
      </c>
      <c r="B25" s="124" t="s">
        <v>202</v>
      </c>
      <c r="C25" s="125" t="s">
        <v>98</v>
      </c>
      <c r="D25" s="124" t="s">
        <v>203</v>
      </c>
      <c r="E25" s="126" t="s">
        <v>92</v>
      </c>
      <c r="F25" s="127"/>
      <c r="G25" s="133"/>
    </row>
    <row r="26" spans="1:7" s="2" customFormat="1" ht="25.5" x14ac:dyDescent="0.2">
      <c r="A26" s="117">
        <v>45062</v>
      </c>
      <c r="B26" s="124" t="s">
        <v>201</v>
      </c>
      <c r="C26" s="125" t="s">
        <v>98</v>
      </c>
      <c r="D26" s="124" t="s">
        <v>199</v>
      </c>
      <c r="E26" s="126" t="s">
        <v>92</v>
      </c>
      <c r="F26" s="127" t="s">
        <v>200</v>
      </c>
      <c r="G26" s="133"/>
    </row>
    <row r="27" spans="1:7" s="2" customFormat="1" x14ac:dyDescent="0.2">
      <c r="A27" s="117">
        <v>45091</v>
      </c>
      <c r="B27" s="124" t="s">
        <v>204</v>
      </c>
      <c r="C27" s="125" t="s">
        <v>98</v>
      </c>
      <c r="D27" s="124" t="s">
        <v>205</v>
      </c>
      <c r="E27" s="126" t="s">
        <v>92</v>
      </c>
      <c r="F27" s="127"/>
      <c r="G27" s="133"/>
    </row>
    <row r="28" spans="1:7" s="2" customFormat="1" x14ac:dyDescent="0.2">
      <c r="A28" s="117">
        <v>45093</v>
      </c>
      <c r="B28" s="124" t="s">
        <v>222</v>
      </c>
      <c r="C28" s="125" t="s">
        <v>98</v>
      </c>
      <c r="D28" s="124" t="s">
        <v>223</v>
      </c>
      <c r="E28" s="126" t="s">
        <v>92</v>
      </c>
      <c r="F28" s="127"/>
      <c r="G28" s="133"/>
    </row>
    <row r="29" spans="1:7" s="2" customFormat="1" ht="25.5" x14ac:dyDescent="0.2">
      <c r="A29" s="117">
        <v>45097</v>
      </c>
      <c r="B29" s="124" t="s">
        <v>210</v>
      </c>
      <c r="C29" s="125" t="s">
        <v>98</v>
      </c>
      <c r="D29" s="124" t="s">
        <v>211</v>
      </c>
      <c r="E29" s="126" t="s">
        <v>93</v>
      </c>
      <c r="F29" s="127"/>
      <c r="G29" s="133"/>
    </row>
    <row r="30" spans="1:7" s="2" customFormat="1" ht="25.5" x14ac:dyDescent="0.2">
      <c r="A30" s="117">
        <v>45098</v>
      </c>
      <c r="B30" s="124" t="s">
        <v>220</v>
      </c>
      <c r="C30" s="125" t="s">
        <v>98</v>
      </c>
      <c r="D30" s="124" t="s">
        <v>211</v>
      </c>
      <c r="E30" s="126" t="s">
        <v>93</v>
      </c>
      <c r="F30" s="127" t="s">
        <v>221</v>
      </c>
      <c r="G30" s="133"/>
    </row>
    <row r="31" spans="1:7" s="2" customFormat="1" x14ac:dyDescent="0.2">
      <c r="A31" s="117"/>
      <c r="B31" s="124"/>
      <c r="C31" s="125"/>
      <c r="D31" s="124"/>
      <c r="E31" s="126"/>
      <c r="F31" s="127"/>
      <c r="G31" s="133"/>
    </row>
    <row r="32" spans="1:7" s="2" customFormat="1" x14ac:dyDescent="0.2">
      <c r="G32" s="133"/>
    </row>
    <row r="33" spans="1:7" s="2" customFormat="1" x14ac:dyDescent="0.2">
      <c r="G33" s="133"/>
    </row>
    <row r="34" spans="1:7" s="2" customFormat="1" hidden="1" x14ac:dyDescent="0.2">
      <c r="A34" s="94"/>
      <c r="B34" s="99"/>
      <c r="C34" s="101"/>
      <c r="D34" s="99"/>
      <c r="E34" s="102"/>
      <c r="F34" s="100"/>
      <c r="G34" s="133"/>
    </row>
    <row r="35" spans="1:7" ht="34.5" customHeight="1" x14ac:dyDescent="0.2">
      <c r="A35" s="113" t="s">
        <v>165</v>
      </c>
      <c r="B35" s="114" t="s">
        <v>166</v>
      </c>
      <c r="C35" s="115">
        <f>C36+C37</f>
        <v>19</v>
      </c>
      <c r="D35" s="116" t="str">
        <f>IF(SUBTOTAL(3,C11:C34)=SUBTOTAL(103,C11:C34),'Summary and sign-off'!$A$48,'Summary and sign-off'!$A$49)</f>
        <v>Check - there are no hidden rows with data</v>
      </c>
      <c r="E35" s="147" t="str">
        <f>IF('Summary and sign-off'!F60='Summary and sign-off'!F54,'Summary and sign-off'!A52,'Summary and sign-off'!A50)</f>
        <v>Check - each entry provides sufficient information</v>
      </c>
      <c r="F35" s="147"/>
      <c r="G35" s="133"/>
    </row>
    <row r="36" spans="1:7" ht="25.5" customHeight="1" x14ac:dyDescent="0.25">
      <c r="A36" s="54"/>
      <c r="B36" s="55" t="s">
        <v>97</v>
      </c>
      <c r="C36" s="56">
        <f>COUNTIF(C11:C34,'Summary and sign-off'!A45)</f>
        <v>4</v>
      </c>
      <c r="D36" s="14"/>
      <c r="E36" s="15"/>
      <c r="F36" s="16"/>
      <c r="G36" s="134"/>
    </row>
    <row r="37" spans="1:7" ht="25.5" customHeight="1" x14ac:dyDescent="0.25">
      <c r="A37" s="54"/>
      <c r="B37" s="55" t="s">
        <v>98</v>
      </c>
      <c r="C37" s="56">
        <f>COUNTIF(C11:C34,'Summary and sign-off'!A46)</f>
        <v>15</v>
      </c>
      <c r="D37" s="14"/>
      <c r="E37" s="15"/>
      <c r="F37" s="16"/>
      <c r="G37" s="134"/>
    </row>
    <row r="38" spans="1:7" x14ac:dyDescent="0.2">
      <c r="A38" s="17"/>
      <c r="B38" s="18"/>
      <c r="C38" s="17"/>
      <c r="D38" s="19"/>
      <c r="E38" s="19"/>
      <c r="F38" s="17"/>
      <c r="G38" s="134"/>
    </row>
    <row r="39" spans="1:7" x14ac:dyDescent="0.2">
      <c r="A39" s="18" t="s">
        <v>155</v>
      </c>
      <c r="B39" s="18"/>
      <c r="C39" s="18"/>
      <c r="D39" s="18"/>
      <c r="E39" s="18"/>
      <c r="F39" s="18"/>
      <c r="G39" s="134"/>
    </row>
    <row r="40" spans="1:7" ht="12.6" customHeight="1" x14ac:dyDescent="0.2">
      <c r="A40" s="20" t="s">
        <v>133</v>
      </c>
      <c r="B40" s="17"/>
      <c r="C40" s="17"/>
      <c r="D40" s="17"/>
      <c r="E40" s="17"/>
      <c r="G40" s="134"/>
    </row>
    <row r="41" spans="1:7" x14ac:dyDescent="0.2">
      <c r="A41" s="20" t="s">
        <v>80</v>
      </c>
      <c r="B41" s="19"/>
      <c r="C41" s="17"/>
      <c r="D41" s="17"/>
      <c r="E41" s="17"/>
      <c r="F41" s="17"/>
      <c r="G41" s="134"/>
    </row>
    <row r="42" spans="1:7" x14ac:dyDescent="0.2">
      <c r="A42" s="20" t="s">
        <v>167</v>
      </c>
      <c r="B42" s="21"/>
      <c r="C42" s="21"/>
      <c r="D42" s="21"/>
      <c r="E42" s="21"/>
      <c r="F42" s="21"/>
    </row>
    <row r="43" spans="1:7" ht="12.75" customHeight="1" x14ac:dyDescent="0.2">
      <c r="A43" s="20" t="s">
        <v>168</v>
      </c>
      <c r="B43" s="17"/>
      <c r="C43" s="17"/>
      <c r="D43" s="17"/>
      <c r="E43" s="17"/>
      <c r="F43" s="17"/>
    </row>
    <row r="44" spans="1:7" ht="12.95" customHeight="1" x14ac:dyDescent="0.2">
      <c r="A44" s="20" t="s">
        <v>169</v>
      </c>
      <c r="B44" s="17"/>
      <c r="C44" s="17"/>
      <c r="D44" s="17"/>
      <c r="E44" s="17"/>
      <c r="F44" s="17"/>
    </row>
    <row r="45" spans="1:7" x14ac:dyDescent="0.2">
      <c r="A45" s="20" t="s">
        <v>170</v>
      </c>
      <c r="C45" s="17"/>
      <c r="D45" s="17"/>
      <c r="E45" s="17"/>
      <c r="F45" s="17"/>
    </row>
    <row r="46" spans="1:7" ht="12.75" customHeight="1" x14ac:dyDescent="0.2">
      <c r="A46" s="20" t="s">
        <v>148</v>
      </c>
      <c r="B46" s="20"/>
      <c r="C46" s="22"/>
      <c r="D46" s="22"/>
      <c r="E46" s="22"/>
      <c r="F46" s="22"/>
    </row>
    <row r="47" spans="1:7" ht="12.75" customHeight="1" x14ac:dyDescent="0.2">
      <c r="A47" s="20"/>
      <c r="B47" s="20"/>
      <c r="C47" s="22"/>
      <c r="D47" s="22"/>
      <c r="E47" s="22"/>
      <c r="F47" s="22"/>
    </row>
    <row r="48" spans="1:7" ht="12.75" hidden="1" customHeight="1" x14ac:dyDescent="0.2">
      <c r="A48" s="20"/>
      <c r="B48" s="20"/>
      <c r="C48" s="22"/>
      <c r="D48" s="22"/>
      <c r="E48" s="22"/>
      <c r="F48" s="22"/>
    </row>
    <row r="49" spans="1:6" x14ac:dyDescent="0.2"/>
    <row r="50" spans="1:6" x14ac:dyDescent="0.2"/>
    <row r="51" spans="1:6" hidden="1" x14ac:dyDescent="0.2">
      <c r="A51" s="18"/>
      <c r="B51" s="18"/>
      <c r="C51" s="18"/>
      <c r="D51" s="18"/>
      <c r="E51" s="18"/>
      <c r="F51" s="18"/>
    </row>
    <row r="52" spans="1:6" hidden="1" x14ac:dyDescent="0.2">
      <c r="A52" s="18"/>
      <c r="B52" s="18"/>
      <c r="C52" s="18"/>
      <c r="D52" s="18"/>
      <c r="E52" s="18"/>
      <c r="F52" s="18"/>
    </row>
    <row r="53" spans="1:6" hidden="1" x14ac:dyDescent="0.2">
      <c r="A53" s="18"/>
      <c r="B53" s="18"/>
      <c r="C53" s="18"/>
      <c r="D53" s="18"/>
      <c r="E53" s="18"/>
      <c r="F53" s="18"/>
    </row>
    <row r="54" spans="1:6" hidden="1" x14ac:dyDescent="0.2">
      <c r="A54" s="18"/>
      <c r="B54" s="18"/>
      <c r="C54" s="18"/>
      <c r="D54" s="18"/>
      <c r="E54" s="18"/>
      <c r="F54" s="18"/>
    </row>
    <row r="55" spans="1:6" hidden="1" x14ac:dyDescent="0.2">
      <c r="A55" s="18"/>
      <c r="B55" s="18"/>
      <c r="C55" s="18"/>
      <c r="D55" s="18"/>
      <c r="E55" s="18"/>
      <c r="F55" s="18"/>
    </row>
    <row r="56" spans="1:6" x14ac:dyDescent="0.2"/>
    <row r="57" spans="1:6" x14ac:dyDescent="0.2"/>
    <row r="58" spans="1:6" x14ac:dyDescent="0.2"/>
    <row r="59" spans="1:6" x14ac:dyDescent="0.2"/>
    <row r="60" spans="1:6" x14ac:dyDescent="0.2"/>
    <row r="61" spans="1:6" x14ac:dyDescent="0.2"/>
    <row r="62" spans="1:6" x14ac:dyDescent="0.2"/>
    <row r="63" spans="1:6" x14ac:dyDescent="0.2"/>
    <row r="64" spans="1:6" x14ac:dyDescent="0.2"/>
  </sheetData>
  <sheetProtection sheet="1" formatCells="0" insertRows="0" deleteRows="0"/>
  <dataConsolidate/>
  <mergeCells count="10">
    <mergeCell ref="E35:F35"/>
    <mergeCell ref="A8:F8"/>
    <mergeCell ref="A1:F1"/>
    <mergeCell ref="A9:F9"/>
    <mergeCell ref="B2:F2"/>
    <mergeCell ref="B3:F3"/>
    <mergeCell ref="B4:F4"/>
    <mergeCell ref="B7:F7"/>
    <mergeCell ref="B5:F5"/>
    <mergeCell ref="B6:F6"/>
  </mergeCells>
  <dataValidations xWindow="152" yWindow="65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3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52" yWindow="651"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C34 C11:C31</xm:sqref>
        </x14:dataValidation>
        <x14:dataValidation type="list" errorStyle="information" operator="greaterThan" allowBlank="1" showInputMessage="1" prompt="Provide specific $ value if possible" xr:uid="{00000000-0002-0000-0500-000003000000}">
          <x14:formula1>
            <xm:f>'Summary and sign-off'!$A$39:$A$44</xm:f>
          </x14:formula1>
          <xm:sqref>E34 E11:E31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C1774788E97049AD76B5CC790AF3BD" ma:contentTypeVersion="5" ma:contentTypeDescription="Create a new document." ma:contentTypeScope="" ma:versionID="414f80b711684fbb6958defd024bf4e9">
  <xsd:schema xmlns:xsd="http://www.w3.org/2001/XMLSchema" xmlns:xs="http://www.w3.org/2001/XMLSchema" xmlns:p="http://schemas.microsoft.com/office/2006/metadata/properties" xmlns:ns2="41eafec4-0390-4a8a-9a3a-9ab099ae3e59" xmlns:ns3="1ce35bda-9882-4349-810c-ff11faed4b67" targetNamespace="http://schemas.microsoft.com/office/2006/metadata/properties" ma:root="true" ma:fieldsID="1ce0a941493eb02eff56dc7333f661b2" ns2:_="" ns3:_="">
    <xsd:import namespace="41eafec4-0390-4a8a-9a3a-9ab099ae3e59"/>
    <xsd:import namespace="1ce35bda-9882-4349-810c-ff11faed4b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eafec4-0390-4a8a-9a3a-9ab099ae3e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e35bda-9882-4349-810c-ff11faed4b6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ce35bda-9882-4349-810c-ff11faed4b67">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87756ACC-4BEE-4634-98FF-D947CE78C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eafec4-0390-4a8a-9a3a-9ab099ae3e59"/>
    <ds:schemaRef ds:uri="1ce35bda-9882-4349-810c-ff11faed4b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http://www.w3.org/XML/1998/namespace"/>
    <ds:schemaRef ds:uri="http://purl.org/dc/dcmitype/"/>
    <ds:schemaRef ds:uri="http://purl.org/dc/elements/1.1/"/>
    <ds:schemaRef ds:uri="41eafec4-0390-4a8a-9a3a-9ab099ae3e59"/>
    <ds:schemaRef ds:uri="http://schemas.microsoft.com/office/infopath/2007/PartnerControls"/>
    <ds:schemaRef ds:uri="1ce35bda-9882-4349-810c-ff11faed4b67"/>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Kate McDoanld</cp:lastModifiedBy>
  <cp:revision/>
  <dcterms:created xsi:type="dcterms:W3CDTF">2010-10-17T20:59:02Z</dcterms:created>
  <dcterms:modified xsi:type="dcterms:W3CDTF">2023-07-27T20:53:26Z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0x010100C3C1774788E97049AD76B5CC790AF3BD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