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O:\FINANCIAL MANAGEMENT\Ministry Accounting\Central information requests\CE expense reporting\202021\"/>
    </mc:Choice>
  </mc:AlternateContent>
  <xr:revisionPtr revIDLastSave="0" documentId="13_ncr:1_{D73065CF-5EAF-4085-8AC3-EF72B2697713}" xr6:coauthVersionLast="45" xr6:coauthVersionMax="45" xr10:uidLastSave="{00000000-0000-0000-0000-000000000000}"/>
  <bookViews>
    <workbookView xWindow="-120" yWindow="-120" windowWidth="29040" windowHeight="176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expenses'!$A$1:$E$39</definedName>
    <definedName name="_xlnm.Print_Area" localSheetId="4">'Gifts and benefits'!$A$1:$F$85</definedName>
    <definedName name="_xlnm.Print_Area" localSheetId="2">Hospitality!$A$1:$E$23</definedName>
    <definedName name="_xlnm.Print_Area" localSheetId="0">'Summary and sign-off'!$A$1:$F$23</definedName>
    <definedName name="_xlnm.Print_Area" localSheetId="1">Travel!$A$1:$E$124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2" l="1"/>
  <c r="D74" i="4" l="1"/>
  <c r="C33" i="3"/>
  <c r="C16" i="2"/>
  <c r="C99" i="1"/>
  <c r="C113" i="1"/>
  <c r="C22" i="1"/>
  <c r="B6" i="13" l="1"/>
  <c r="E60" i="13"/>
  <c r="C60" i="13"/>
  <c r="C76" i="4"/>
  <c r="C75" i="4"/>
  <c r="B60" i="13" l="1"/>
  <c r="B59" i="13"/>
  <c r="D59" i="13"/>
  <c r="B58" i="13"/>
  <c r="D58" i="13"/>
  <c r="D57" i="13"/>
  <c r="B57" i="13"/>
  <c r="D56" i="13"/>
  <c r="B56" i="13"/>
  <c r="D55" i="13"/>
  <c r="B55" i="13"/>
  <c r="B2" i="4"/>
  <c r="B3" i="4"/>
  <c r="B2" i="3"/>
  <c r="B3" i="3"/>
  <c r="B2" i="2"/>
  <c r="B3" i="2"/>
  <c r="B2" i="1"/>
  <c r="B3" i="1"/>
  <c r="F58" i="13" l="1"/>
  <c r="D16" i="2" s="1"/>
  <c r="F60" i="13"/>
  <c r="E74" i="4" s="1"/>
  <c r="F59" i="13"/>
  <c r="D33" i="3" s="1"/>
  <c r="F57" i="13"/>
  <c r="D113" i="1" s="1"/>
  <c r="F56" i="13"/>
  <c r="D99" i="1" s="1"/>
  <c r="F55" i="13"/>
  <c r="D22" i="1" s="1"/>
  <c r="C13" i="13"/>
  <c r="C12" i="13"/>
  <c r="C11" i="13"/>
  <c r="C16" i="13" l="1"/>
  <c r="C17" i="13"/>
  <c r="B5" i="4" l="1"/>
  <c r="B4" i="4"/>
  <c r="B5" i="3"/>
  <c r="B4" i="3"/>
  <c r="B5" i="2"/>
  <c r="B4" i="2"/>
  <c r="B5" i="1"/>
  <c r="B4" i="1"/>
  <c r="C15" i="13" l="1"/>
  <c r="F12" i="13" l="1"/>
  <c r="C74" i="4"/>
  <c r="F11" i="13" s="1"/>
  <c r="F13" i="13" l="1"/>
  <c r="B113" i="1"/>
  <c r="B17" i="13" s="1"/>
  <c r="B99" i="1"/>
  <c r="B16" i="13" s="1"/>
  <c r="B22" i="1"/>
  <c r="B15" i="13" s="1"/>
  <c r="B33" i="3" l="1"/>
  <c r="B13" i="13" s="1"/>
  <c r="B16" i="2"/>
  <c r="B12" i="13" s="1"/>
  <c r="B11" i="13" l="1"/>
  <c r="B115" i="1"/>
</calcChain>
</file>

<file path=xl/sharedStrings.xml><?xml version="1.0" encoding="utf-8"?>
<sst xmlns="http://schemas.openxmlformats.org/spreadsheetml/2006/main" count="634" uniqueCount="344">
  <si>
    <t>Travel</t>
  </si>
  <si>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</si>
  <si>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</si>
  <si>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</si>
  <si>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</si>
  <si>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</si>
  <si>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</si>
  <si>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</si>
  <si>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</si>
  <si>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</si>
  <si>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</si>
  <si>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</si>
  <si>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</si>
  <si>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</si>
  <si>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</si>
  <si>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</si>
  <si>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</si>
  <si>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</si>
  <si>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</si>
  <si>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</si>
  <si>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</si>
  <si>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</si>
  <si>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</si>
  <si>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</si>
  <si>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</si>
  <si>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</si>
  <si>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</si>
  <si>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</si>
  <si>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</si>
  <si>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</si>
  <si>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</si>
  <si>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</si>
  <si>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</si>
  <si>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</si>
  <si>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</si>
  <si>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</si>
  <si>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</si>
  <si>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</si>
  <si>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</si>
  <si>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</si>
  <si>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</si>
  <si>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</si>
  <si>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</si>
  <si>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</si>
  <si>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</si>
  <si>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</si>
  <si>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</si>
  <si>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</si>
  <si>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</si>
  <si>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</si>
  <si>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</si>
  <si>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</si>
  <si>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</si>
  <si>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</si>
  <si>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</si>
  <si>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</si>
  <si>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</si>
  <si>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</si>
  <si>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</si>
  <si>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</si>
  <si>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</si>
  <si>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</si>
  <si>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</si>
  <si>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</si>
  <si>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</si>
  <si>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</si>
  <si>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</si>
  <si>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</si>
  <si>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</si>
  <si>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</si>
  <si>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</si>
  <si>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</si>
  <si>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</si>
  <si>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</si>
  <si>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</si>
  <si>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</si>
  <si>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</si>
  <si>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</si>
  <si>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</si>
  <si>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</si>
  <si>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</si>
  <si>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</si>
  <si>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</si>
  <si>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</si>
  <si>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</si>
  <si>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</si>
  <si>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</si>
  <si>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</si>
  <si>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</si>
  <si>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</si>
  <si>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</si>
  <si>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</si>
  <si>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</si>
  <si>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</si>
  <si>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</si>
  <si>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</si>
  <si>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</si>
  <si>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</si>
  <si>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</si>
  <si>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</si>
  <si>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</si>
  <si>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</si>
  <si>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</si>
  <si>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</si>
  <si>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</si>
  <si>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</si>
  <si>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</si>
  <si>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</si>
  <si>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</si>
  <si>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</si>
  <si>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</si>
  <si>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</si>
  <si>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</si>
  <si>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</si>
  <si>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</si>
  <si>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</si>
  <si>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</si>
  <si>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</si>
  <si>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</si>
  <si>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</si>
  <si>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Auckland</t>
  </si>
  <si>
    <t>Institute of Directors Residential Company Directors Course</t>
  </si>
  <si>
    <t>Airfares (Wellington-Auckland-Wellington)</t>
  </si>
  <si>
    <t>Wellington</t>
  </si>
  <si>
    <t>Carparking for August 2020</t>
  </si>
  <si>
    <t>Carparking for July 2020</t>
  </si>
  <si>
    <t>Carparking at airport</t>
  </si>
  <si>
    <t>Renewal of Diplomatic Passport - passport photos</t>
  </si>
  <si>
    <t>Travel agent fees</t>
  </si>
  <si>
    <t xml:space="preserve">This course was rescheduled from the original date of April 2020
Course fee incuded accommodation and appears on the 2019/20 declaration
Flights were booked and paid for in 2019/20 and appear on that declaration.
September course date was cancelled on 24/8/2020 due to COVID-19. </t>
  </si>
  <si>
    <t>Cancellation of August 2020 Flights</t>
  </si>
  <si>
    <t>Flights (Wellington-Auckland-Wellington)</t>
  </si>
  <si>
    <t>Accommodation</t>
  </si>
  <si>
    <t>Gala Dinner</t>
  </si>
  <si>
    <t>Peter Reidy, Construction, The Fletcher Construction Company Limited</t>
  </si>
  <si>
    <t>Car Parking - Airport</t>
  </si>
  <si>
    <t>Taxi - Auckland - Airport to CBD</t>
  </si>
  <si>
    <t>Stakeholder Engagement functions and working from APO</t>
  </si>
  <si>
    <t>Dinner</t>
  </si>
  <si>
    <t>LandSAR AGM and NZSAR Awards</t>
  </si>
  <si>
    <t>Taxi - venue to home</t>
  </si>
  <si>
    <t>Martinborough</t>
  </si>
  <si>
    <t>Car parking for September 2020</t>
  </si>
  <si>
    <t>Airport parking</t>
  </si>
  <si>
    <t>Taxi - CBD to Electoral Office</t>
  </si>
  <si>
    <t>Taxi - Electoral Office to CBD</t>
  </si>
  <si>
    <t>Taxi - CBD to Ak Airport</t>
  </si>
  <si>
    <t xml:space="preserve">Auckland Stakeholder function </t>
  </si>
  <si>
    <t xml:space="preserve">Auckland </t>
  </si>
  <si>
    <t>IOD residential training course, Auckland</t>
  </si>
  <si>
    <t xml:space="preserve">Book - The Hidden Valley Road </t>
  </si>
  <si>
    <t>Phil O'Reilly, Managing Director, Iron Duke Partners</t>
  </si>
  <si>
    <t>Put in MoT library</t>
  </si>
  <si>
    <t>Meeting - Kiwi Rail Board meeting</t>
  </si>
  <si>
    <t>Renewal of Diplomatic Passport - fee</t>
  </si>
  <si>
    <t>Carparking for September 2020</t>
  </si>
  <si>
    <t>Carparking for October 2020</t>
  </si>
  <si>
    <t>Carparking for November 2020</t>
  </si>
  <si>
    <t>Carparking for December 2020</t>
  </si>
  <si>
    <t>Book - National Dates, Wendy McGuiness</t>
  </si>
  <si>
    <t>Wendy McGuiness, McGuiness Institute</t>
  </si>
  <si>
    <t>Book - The Start-up Way</t>
  </si>
  <si>
    <t>Phillippe Collomb, CEO, Openfield Design</t>
  </si>
  <si>
    <t>Box of Christmas Edibles</t>
  </si>
  <si>
    <t>BECA</t>
  </si>
  <si>
    <t>Shared with staff</t>
  </si>
  <si>
    <t>Institute of Directors</t>
  </si>
  <si>
    <t>Blue tooth speaker</t>
  </si>
  <si>
    <t>PwC</t>
  </si>
  <si>
    <t>Possibly option for social Club to provide as Gift.
This gift was missed from the CE's register last year but recorded in the MoT Corporate gifts.</t>
  </si>
  <si>
    <t>City Rail Link Board Meeting and additional stakeholder visits in Auckland</t>
  </si>
  <si>
    <t xml:space="preserve">Wellington </t>
  </si>
  <si>
    <t>KiwiRail board meeting and ChCh stakeholder engagements</t>
  </si>
  <si>
    <t>Christchurch</t>
  </si>
  <si>
    <t>Travel Agent fees</t>
  </si>
  <si>
    <t>Invitation to 36th America's Cup Toyota Hospitality Event</t>
  </si>
  <si>
    <t>Toyota</t>
  </si>
  <si>
    <t>APO visit</t>
  </si>
  <si>
    <t>Car parking for January 2021</t>
  </si>
  <si>
    <t>Car parking for February 2021</t>
  </si>
  <si>
    <t>Car parking for March 2021</t>
  </si>
  <si>
    <t>2021 LGFA SOLGM Local Governance Awards Gala Dinner</t>
  </si>
  <si>
    <t>Martin Jenkins</t>
  </si>
  <si>
    <t>Airport car parking</t>
  </si>
  <si>
    <t>Taxi fare - Airport to City</t>
  </si>
  <si>
    <t>ATAP meeting and stakeholder visit</t>
  </si>
  <si>
    <t>Saunders Unsworth</t>
  </si>
  <si>
    <t>Car parking for April 2021</t>
  </si>
  <si>
    <t>WHON Pty Limited (Jeff Whelan - Coach)</t>
  </si>
  <si>
    <t>ALR Establishment Unit Board Meeting</t>
  </si>
  <si>
    <t>Waka Kotahi Board meeting</t>
  </si>
  <si>
    <t>Taxi fare - CBD to Auckland Airport</t>
  </si>
  <si>
    <t>Taxi fare - Auckland airport to CBD</t>
  </si>
  <si>
    <t>Stakeholder meetings</t>
  </si>
  <si>
    <t>Taxi - Stakeholder venue to Airport</t>
  </si>
  <si>
    <t>Stakeholder meeting</t>
  </si>
  <si>
    <t>Taxi - CBD to Stakeholder venue</t>
  </si>
  <si>
    <t>Taxi - Auckland Airport to CBD</t>
  </si>
  <si>
    <t>NZ Association of Economists Professional membership</t>
  </si>
  <si>
    <t>Carparking for May 2021</t>
  </si>
  <si>
    <t xml:space="preserve">Travel agency - Domestc Distribution fee </t>
  </si>
  <si>
    <t>Travel agency - Air Offline fees</t>
  </si>
  <si>
    <t>Car Parking - June 2021</t>
  </si>
  <si>
    <t>Travel agency - Domestic Distribution fee</t>
  </si>
  <si>
    <t>Travel agency - Air offline fees</t>
  </si>
  <si>
    <t>Travel agency - Domestic distrubiton fee</t>
  </si>
  <si>
    <t>Travel agency - Chargeback fee</t>
  </si>
  <si>
    <t>Travel agency - Domestic air offline</t>
  </si>
  <si>
    <t>Travel agency - Chargeback fee domestic</t>
  </si>
  <si>
    <t>Taxi - Airport to CBD</t>
  </si>
  <si>
    <t>Meal</t>
  </si>
  <si>
    <t>Diplomatic passport renewal fee</t>
  </si>
  <si>
    <t>Air fares</t>
  </si>
  <si>
    <t>Travel agent - refund fee</t>
  </si>
  <si>
    <t>Car Parking - Wellington Airport - late cancellation fee</t>
  </si>
  <si>
    <t>Travel agent fees (change of fare) - visit cancelled due to COVID</t>
  </si>
  <si>
    <t>Waka Kotahi Board meeting (trip cancelled due to COVID - refund to come)</t>
  </si>
  <si>
    <t>Course rescheduled, so flights booked - credit used from original booking therefore no expense incurred.</t>
  </si>
  <si>
    <t>Te Manatū Waka Ministry of Transport</t>
  </si>
  <si>
    <t>Peter Mersi</t>
  </si>
  <si>
    <t>dinner (14)</t>
  </si>
  <si>
    <t>Meeting - KiwiRail Board Meeting (car park booked in advance but was unable to be cancelled when trip was cancelled within 24 hours of departure)</t>
  </si>
  <si>
    <t>Travel agent fees (flights cancelled)</t>
  </si>
  <si>
    <t>Travel agent fees (accomodation cancelled)</t>
  </si>
  <si>
    <t>Taxi - CBD to Auckland Airport</t>
  </si>
  <si>
    <t>Travel agent fees (cancelled accommodation)</t>
  </si>
  <si>
    <t>Taxi fares</t>
  </si>
  <si>
    <t>Travel agent fees - flight changes</t>
  </si>
  <si>
    <t>Travel agent fees - charge back</t>
  </si>
  <si>
    <t>Taxi fare - city - to airport</t>
  </si>
  <si>
    <t>Travel agency - Domestic refund fee</t>
  </si>
  <si>
    <t>Travel agency - Domestic distribution fee</t>
  </si>
  <si>
    <t xml:space="preserve">Wellington Stakeholder function/ farewell to DCE </t>
  </si>
  <si>
    <t>drinks and canapes  (80)</t>
  </si>
  <si>
    <t>Membership subscription</t>
  </si>
  <si>
    <t>Passport photos</t>
  </si>
  <si>
    <t xml:space="preserve">Rail Safety Week  - morning tea </t>
  </si>
  <si>
    <t>Greg Miller, KiwiRail</t>
  </si>
  <si>
    <t>Election Panel discussion - networking drinks</t>
  </si>
  <si>
    <t>MinterEllisonRuddWatts</t>
  </si>
  <si>
    <t>Covid19 Science and Policy Symposium</t>
  </si>
  <si>
    <t>David Seymour, leader of Act Party</t>
  </si>
  <si>
    <t>DoC Convervation Week - Drinks and nibbles</t>
  </si>
  <si>
    <t>DoC</t>
  </si>
  <si>
    <t>Hamilton-Auckland Intercity Connectivity Business Case Release</t>
  </si>
  <si>
    <t>Hon Phil Twyford</t>
  </si>
  <si>
    <t>Retirement function  - TSY</t>
  </si>
  <si>
    <t>The Treasury</t>
  </si>
  <si>
    <t>MOTU birthday celebration</t>
  </si>
  <si>
    <t>Motu Economic and Public Policy Research</t>
  </si>
  <si>
    <t>Callaghan Innovation - reception</t>
  </si>
  <si>
    <t>Callaghan Innovation</t>
  </si>
  <si>
    <t>FrankAdvice reception</t>
  </si>
  <si>
    <t>Emily Mason, Frank Advice</t>
  </si>
  <si>
    <t>Spirit of Service Awards - dinner</t>
  </si>
  <si>
    <t>PSC</t>
  </si>
  <si>
    <t>Reception with Koi Tū</t>
  </si>
  <si>
    <t>Sir Peter Gluckman</t>
  </si>
  <si>
    <t xml:space="preserve">Stakeholder dinner </t>
  </si>
  <si>
    <t>Optimus Group Co. Ltd</t>
  </si>
  <si>
    <t>Tainui Group - Ruakura Inland Port Site  - receptions</t>
  </si>
  <si>
    <t>Tainui Group Holdings</t>
  </si>
  <si>
    <t>Stakeholder morning tea - 40 years of crash data</t>
  </si>
  <si>
    <t>Waka Kotahi</t>
  </si>
  <si>
    <t>Celebration of building move</t>
  </si>
  <si>
    <t>Greater Wellignton</t>
  </si>
  <si>
    <t>Partners Function</t>
  </si>
  <si>
    <t>Iron Duke Partners</t>
  </si>
  <si>
    <t>Cocktail Function</t>
  </si>
  <si>
    <t>Beef &amp; Lamb NZ and Meat Industry Association</t>
  </si>
  <si>
    <t>Reception - release of Barriers to our Trade Export</t>
  </si>
  <si>
    <t xml:space="preserve">NZ Horticultural Export Authority </t>
  </si>
  <si>
    <t>Stakeholder function - Ministry of Justice</t>
  </si>
  <si>
    <t>Andrew Kibblewhite</t>
  </si>
  <si>
    <t>Reception - Auckland Conversations</t>
  </si>
  <si>
    <t>Auckland Council</t>
  </si>
  <si>
    <t>Christmas Party</t>
  </si>
  <si>
    <t>Business New Zealand Energy Council</t>
  </si>
  <si>
    <t xml:space="preserve">End of year function </t>
  </si>
  <si>
    <t>Ioan Holsted, Secretary for Education</t>
  </si>
  <si>
    <t>HE Laura Clarke and Toby Fisher</t>
  </si>
  <si>
    <t>Reception - Celebration 18th anniversary School of Government</t>
  </si>
  <si>
    <t>Hon Grant Robertson</t>
  </si>
  <si>
    <t>Farewell Function - Keith Manch CE MaritimeNZ</t>
  </si>
  <si>
    <t>Chair, MaritimeNZ</t>
  </si>
  <si>
    <t>Annual evening function</t>
  </si>
  <si>
    <t>Launch Function - Critical Controls</t>
  </si>
  <si>
    <t>CERT NZ</t>
  </si>
  <si>
    <t>Safe Vehicles first anniversary function</t>
  </si>
  <si>
    <t>Stakeholder function - LGNZ</t>
  </si>
  <si>
    <t>LGNZ National Council</t>
  </si>
  <si>
    <t>Networking function - Reserve Bank</t>
  </si>
  <si>
    <t>RB Board and Governors</t>
  </si>
  <si>
    <t>Powhiri - Launch NZ Water Safety Sectory Strategy 2025</t>
  </si>
  <si>
    <t>Water Safety New Zealand</t>
  </si>
  <si>
    <t>Wellington Regional Growth Framework presentation</t>
  </si>
  <si>
    <t>Mayor Wayne Guppy</t>
  </si>
  <si>
    <t>Cross Agency Rainbow Network - breakfast</t>
  </si>
  <si>
    <t>Deloittes and Peter Hughes</t>
  </si>
  <si>
    <t>Attended by DCE</t>
  </si>
  <si>
    <t>Discussion and refreshments - Climate Change</t>
  </si>
  <si>
    <t>IPANZ</t>
  </si>
  <si>
    <t xml:space="preserve">Drive Electric Annual Members Event </t>
  </si>
  <si>
    <t>Drive Electric</t>
  </si>
  <si>
    <t>Public Service Chief Executive and partners dinner</t>
  </si>
  <si>
    <t>Governor General</t>
  </si>
  <si>
    <t>Unable to attend because of illness</t>
  </si>
  <si>
    <t xml:space="preserve">Event Road to Bilingual Traffic Signage in Aotearoa </t>
  </si>
  <si>
    <t>Maori Transport Knowledge Hub</t>
  </si>
  <si>
    <t>Low Carbon Freigh Pathways Launch Event</t>
  </si>
  <si>
    <t xml:space="preserve">Sustainable Business Council </t>
  </si>
  <si>
    <t>Celebration of launch of trans-Tasman Bubble</t>
  </si>
  <si>
    <t>Wellington Airport/Australian High Commission</t>
  </si>
  <si>
    <t>NZ Army 175th Anniversary Commemorations</t>
  </si>
  <si>
    <t>Major General John Boswell DSD</t>
  </si>
  <si>
    <t>Pre Budget breakfast</t>
  </si>
  <si>
    <t>Wellington Chamber of Commerce</t>
  </si>
  <si>
    <t>2021 NZ Energy Excellence Awards - Dinner</t>
  </si>
  <si>
    <t xml:space="preserve">Release of NZ  Rail Plan and updated Value of Rail Report </t>
  </si>
  <si>
    <t>Greg Miller CE KiwiRail</t>
  </si>
  <si>
    <t>Reception</t>
  </si>
  <si>
    <t>Evening Function - on board HMNZS Aotearoa</t>
  </si>
  <si>
    <t>Commodore Mat Williams</t>
  </si>
  <si>
    <t>Launch of updted Times-NZ model</t>
  </si>
  <si>
    <t>EECA and BEC</t>
  </si>
  <si>
    <t>Website Launch - What climate change means for our region</t>
  </si>
  <si>
    <t>Chair Canterbury Mayoral Forum</t>
  </si>
  <si>
    <t>Te Pae Oranga Post-Budget Announcement  - morning tea</t>
  </si>
  <si>
    <t>Hon Poto Williams, Minister of Police</t>
  </si>
  <si>
    <t>Open of Surrrealist Art</t>
  </si>
  <si>
    <t>Dame Fran Wilde Board Chair, Te Papa</t>
  </si>
  <si>
    <t>China Capable Senior leaders one day forum</t>
  </si>
  <si>
    <t>MFaT</t>
  </si>
  <si>
    <t>In person briefing function</t>
  </si>
  <si>
    <t>Dentons/Kensignton Swan</t>
  </si>
  <si>
    <t>Annual Function</t>
  </si>
  <si>
    <t>Homewood Christmas Ball</t>
  </si>
  <si>
    <t>Meeting with Minister Wood at Mt Roskil electoral office</t>
  </si>
  <si>
    <t>dinner (1)</t>
  </si>
  <si>
    <t>Meetings - Stakeholder Engagement</t>
  </si>
  <si>
    <t xml:space="preserve">SLT 2 day hui  - dinner for external facilitator </t>
  </si>
  <si>
    <t>Shane Ellison, CE of Auckland Transport</t>
  </si>
  <si>
    <t>Audit &amp; Risk Committee Chair; Chief Financial Officer</t>
  </si>
  <si>
    <r>
      <t>Estimated value in NZ$</t>
    </r>
    <r>
      <rPr>
        <sz val="10"/>
        <color theme="0"/>
        <rFont val="Arial"/>
        <family val="2"/>
      </rPr>
      <t xml:space="preserve">
(drop-down list in cell but provide specific value if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</si>
</sst>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8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3"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5"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3"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4" fillId="0" borderId="5" xfId="1" applyNumberFormat="1" applyFont="1" applyFill="1" applyBorder="1" applyAlignment="1" applyProtection="1">
      <alignment horizontal="center" vertical="center" wrapText="1" readingOrder="1"/>
    </xf>
    <xf numFmtId="0" fontId="26"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6"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6" fillId="3" borderId="0" xfId="0" applyFont="1" applyFill="1" applyBorder="1" applyAlignment="1" applyProtection="1">
      <alignment horizontal="center" vertical="center" wrapText="1"/>
    </xf>
    <xf numFmtId="164" fontId="11" fillId="10" borderId="4" xfId="0" applyNumberFormat="1" applyFont="1" applyFill="1" applyBorder="1" applyAlignment="1" applyProtection="1">
      <alignment vertical="top" wrapText="1"/>
      <protection locked="0"/>
    </xf>
    <xf numFmtId="0" fontId="11" fillId="10" borderId="4" xfId="0" applyFont="1" applyFill="1" applyBorder="1" applyAlignment="1" applyProtection="1">
      <alignment vertical="top" wrapText="1"/>
      <protection locked="0"/>
    </xf>
    <xf numFmtId="0" fontId="11" fillId="10" borderId="5" xfId="0" applyFont="1" applyFill="1" applyBorder="1" applyAlignment="1" applyProtection="1">
      <alignment vertical="top" wrapText="1"/>
      <protection locked="0"/>
    </xf>
    <xf numFmtId="167" fontId="11" fillId="10" borderId="3" xfId="0" applyNumberFormat="1" applyFont="1" applyFill="1" applyBorder="1" applyAlignment="1" applyProtection="1">
      <alignment vertical="top"/>
      <protection locked="0"/>
    </xf>
    <xf numFmtId="167" fontId="11" fillId="10" borderId="3" xfId="0" applyNumberFormat="1" applyFont="1" applyFill="1" applyBorder="1" applyAlignment="1" applyProtection="1">
      <alignment horizontal="right" vertical="center"/>
      <protection locked="0"/>
    </xf>
    <xf numFmtId="167" fontId="11" fillId="11" borderId="3" xfId="0" applyNumberFormat="1" applyFont="1" applyFill="1" applyBorder="1" applyAlignment="1" applyProtection="1">
      <alignment vertical="center"/>
      <protection locked="0"/>
    </xf>
    <xf numFmtId="164" fontId="11" fillId="11" borderId="4" xfId="0" applyNumberFormat="1" applyFont="1" applyFill="1" applyBorder="1" applyAlignment="1" applyProtection="1">
      <alignment vertical="center" wrapText="1"/>
      <protection locked="0"/>
    </xf>
    <xf numFmtId="0" fontId="11" fillId="11" borderId="4" xfId="0" applyFont="1" applyFill="1" applyBorder="1" applyAlignment="1" applyProtection="1">
      <alignment vertical="center" wrapText="1"/>
      <protection locked="0"/>
    </xf>
    <xf numFmtId="0" fontId="11" fillId="11" borderId="5" xfId="0" applyFont="1" applyFill="1" applyBorder="1" applyAlignment="1" applyProtection="1">
      <alignment vertical="center" wrapText="1"/>
      <protection locked="0"/>
    </xf>
    <xf numFmtId="164" fontId="11" fillId="11" borderId="4" xfId="0" applyNumberFormat="1" applyFont="1" applyFill="1" applyBorder="1" applyAlignment="1" applyProtection="1">
      <alignment vertical="top" wrapText="1"/>
      <protection locked="0"/>
    </xf>
    <xf numFmtId="0" fontId="11" fillId="11" borderId="4" xfId="0" applyFont="1" applyFill="1" applyBorder="1" applyAlignment="1" applyProtection="1">
      <alignment vertical="top" wrapText="1"/>
      <protection locked="0"/>
    </xf>
    <xf numFmtId="167" fontId="11" fillId="12" borderId="3" xfId="0" applyNumberFormat="1" applyFont="1" applyFill="1" applyBorder="1" applyAlignment="1" applyProtection="1">
      <alignment vertical="center"/>
      <protection locked="0"/>
    </xf>
    <xf numFmtId="164" fontId="11" fillId="12" borderId="4" xfId="0" applyNumberFormat="1" applyFont="1" applyFill="1" applyBorder="1" applyAlignment="1" applyProtection="1">
      <alignment vertical="center" wrapText="1"/>
      <protection locked="0"/>
    </xf>
    <xf numFmtId="0" fontId="11" fillId="12" borderId="4" xfId="0" applyFont="1" applyFill="1" applyBorder="1" applyAlignment="1" applyProtection="1">
      <alignment vertical="center" wrapText="1"/>
      <protection locked="0"/>
    </xf>
    <xf numFmtId="0" fontId="11" fillId="12" borderId="5" xfId="0" applyFont="1" applyFill="1" applyBorder="1" applyAlignment="1" applyProtection="1">
      <alignment vertical="center" wrapText="1"/>
      <protection locked="0"/>
    </xf>
    <xf numFmtId="0" fontId="0" fillId="13" borderId="0" xfId="0" applyFill="1" applyAlignment="1" applyProtection="1">
      <alignment wrapText="1"/>
      <protection locked="0"/>
    </xf>
    <xf numFmtId="0" fontId="0" fillId="13" borderId="0" xfId="0" applyFill="1" applyProtection="1">
      <protection locked="0"/>
    </xf>
    <xf numFmtId="0" fontId="11" fillId="13" borderId="4" xfId="0" applyFont="1" applyFill="1" applyBorder="1" applyAlignment="1" applyProtection="1">
      <alignment vertical="top" wrapText="1"/>
      <protection locked="0"/>
    </xf>
    <xf numFmtId="0" fontId="11" fillId="13" borderId="0" xfId="0" applyFont="1" applyFill="1" applyBorder="1" applyAlignment="1" applyProtection="1">
      <alignment vertical="top" wrapText="1"/>
      <protection locked="0"/>
    </xf>
    <xf numFmtId="0" fontId="10" fillId="10" borderId="2" xfId="0"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6" fillId="3"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11" fillId="0" borderId="0" xfId="0" applyFont="1" applyFill="1" applyBorder="1" applyAlignment="1" applyProtection="1">
      <alignment horizontal="center" vertical="center" wrapText="1" readingOrder="1"/>
    </xf>
    <xf numFmtId="0" fontId="9" fillId="0" borderId="6" xfId="0" applyFont="1" applyFill="1" applyBorder="1" applyAlignment="1" applyProtection="1">
      <alignment horizontal="left" vertical="center"/>
    </xf>
    <xf numFmtId="0" fontId="27" fillId="10" borderId="2" xfId="0" applyFont="1" applyFill="1" applyBorder="1" applyAlignment="1" applyProtection="1">
      <alignment horizontal="left" vertical="center" wrapText="1" readingOrder="1"/>
      <protection locked="0"/>
    </xf>
    <xf numFmtId="167" fontId="27" fillId="10" borderId="2" xfId="0" applyNumberFormat="1" applyFont="1" applyFill="1" applyBorder="1" applyAlignment="1" applyProtection="1">
      <alignment horizontal="left" vertical="center" wrapText="1" readingOrder="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67" t="s">
        <v>3</v>
      </c>
      <c r="B1" s="167"/>
      <c r="C1" s="167"/>
      <c r="D1" s="167"/>
      <c r="E1" s="167"/>
      <c r="F1" s="167"/>
      <c r="G1" s="46"/>
      <c r="H1" s="46"/>
      <c r="I1" s="46"/>
      <c r="J1" s="46"/>
      <c r="K1" s="46"/>
    </row>
    <row r="2" spans="1:11" ht="21" customHeight="1" x14ac:dyDescent="0.2">
      <c r="A2" s="4" t="s">
        <v>4</v>
      </c>
      <c r="B2" s="176" t="s">
        <v>218</v>
      </c>
      <c r="C2" s="176"/>
      <c r="D2" s="176"/>
      <c r="E2" s="176"/>
      <c r="F2" s="176"/>
      <c r="G2" s="46"/>
      <c r="H2" s="46"/>
      <c r="I2" s="46"/>
      <c r="J2" s="46"/>
      <c r="K2" s="46"/>
    </row>
    <row r="3" spans="1:11" ht="21" customHeight="1" x14ac:dyDescent="0.2">
      <c r="A3" s="4" t="s">
        <v>5</v>
      </c>
      <c r="B3" s="176" t="s">
        <v>219</v>
      </c>
      <c r="C3" s="176"/>
      <c r="D3" s="176"/>
      <c r="E3" s="176"/>
      <c r="F3" s="176"/>
      <c r="G3" s="46"/>
      <c r="H3" s="46"/>
      <c r="I3" s="46"/>
      <c r="J3" s="46"/>
      <c r="K3" s="46"/>
    </row>
    <row r="4" spans="1:11" ht="21" customHeight="1" x14ac:dyDescent="0.2">
      <c r="A4" s="4" t="s">
        <v>6</v>
      </c>
      <c r="B4" s="177">
        <v>44013</v>
      </c>
      <c r="C4" s="177"/>
      <c r="D4" s="177"/>
      <c r="E4" s="177"/>
      <c r="F4" s="177"/>
      <c r="G4" s="46"/>
      <c r="H4" s="46"/>
      <c r="I4" s="46"/>
      <c r="J4" s="46"/>
      <c r="K4" s="46"/>
    </row>
    <row r="5" spans="1:11" ht="21" customHeight="1" x14ac:dyDescent="0.2">
      <c r="A5" s="4" t="s">
        <v>7</v>
      </c>
      <c r="B5" s="177">
        <v>44377</v>
      </c>
      <c r="C5" s="177"/>
      <c r="D5" s="177"/>
      <c r="E5" s="177"/>
      <c r="F5" s="177"/>
      <c r="G5" s="46"/>
      <c r="H5" s="46"/>
      <c r="I5" s="46"/>
      <c r="J5" s="46"/>
      <c r="K5" s="46"/>
    </row>
    <row r="6" spans="1:11" ht="21" customHeight="1" x14ac:dyDescent="0.2">
      <c r="A6" s="4" t="s">
        <v>8</v>
      </c>
      <c r="B6" s="175" t="str">
        <f>IF(AND(Travel!B7&lt;&gt;A30,Hospitality!B7&lt;&gt;A30,'All other expenses'!B7&lt;&gt;A30,'Gifts and benefits'!B7&lt;&gt;A30),A31,IF(AND(Travel!B7=A30,Hospitality!B7=A30,'All other expenses'!B7=A30,'Gifts and benefits'!B7=A30),A33,A32))</f>
        <v>Data and totals checked on all sheets</v>
      </c>
      <c r="C6" s="175"/>
      <c r="D6" s="175"/>
      <c r="E6" s="175"/>
      <c r="F6" s="175"/>
      <c r="G6" s="34"/>
      <c r="H6" s="46"/>
      <c r="I6" s="46"/>
      <c r="J6" s="46"/>
      <c r="K6" s="46"/>
    </row>
    <row r="7" spans="1:11" ht="21" customHeight="1" x14ac:dyDescent="0.2">
      <c r="A7" s="4" t="s">
        <v>9</v>
      </c>
      <c r="B7" s="164" t="s">
        <v>41</v>
      </c>
      <c r="C7" s="164"/>
      <c r="D7" s="164"/>
      <c r="E7" s="164"/>
      <c r="F7" s="164"/>
      <c r="G7" s="34"/>
      <c r="H7" s="46"/>
      <c r="I7" s="46"/>
      <c r="J7" s="46"/>
      <c r="K7" s="46"/>
    </row>
    <row r="8" spans="1:11" ht="21" customHeight="1" x14ac:dyDescent="0.2">
      <c r="A8" s="4" t="s">
        <v>11</v>
      </c>
      <c r="B8" s="164" t="s">
        <v>342</v>
      </c>
      <c r="C8" s="164"/>
      <c r="D8" s="164"/>
      <c r="E8" s="164"/>
      <c r="F8" s="164"/>
      <c r="G8" s="34"/>
      <c r="H8" s="46"/>
      <c r="I8" s="46"/>
      <c r="J8" s="46"/>
      <c r="K8" s="46"/>
    </row>
    <row r="9" spans="1:11" ht="66.75" customHeight="1" x14ac:dyDescent="0.2">
      <c r="A9" s="174" t="s">
        <v>12</v>
      </c>
      <c r="B9" s="174"/>
      <c r="C9" s="174"/>
      <c r="D9" s="174"/>
      <c r="E9" s="174"/>
      <c r="F9" s="174"/>
      <c r="G9" s="34"/>
      <c r="H9" s="46"/>
      <c r="I9" s="46"/>
      <c r="J9" s="46"/>
      <c r="K9" s="46"/>
    </row>
    <row r="10" spans="1:11" s="110" customFormat="1" ht="36" customHeight="1" x14ac:dyDescent="0.2">
      <c r="A10" s="104" t="s">
        <v>13</v>
      </c>
      <c r="B10" s="105" t="s">
        <v>14</v>
      </c>
      <c r="C10" s="105" t="s">
        <v>15</v>
      </c>
      <c r="D10" s="106"/>
      <c r="E10" s="107" t="s">
        <v>2</v>
      </c>
      <c r="F10" s="108" t="s">
        <v>16</v>
      </c>
      <c r="G10" s="109"/>
      <c r="H10" s="109"/>
      <c r="I10" s="109"/>
      <c r="J10" s="109"/>
      <c r="K10" s="109"/>
    </row>
    <row r="11" spans="1:11" ht="27.75" customHeight="1" x14ac:dyDescent="0.2">
      <c r="A11" s="10" t="s">
        <v>17</v>
      </c>
      <c r="B11" s="75">
        <f>B15+B16+B17</f>
        <v>5929.4299999999994</v>
      </c>
      <c r="C11" s="82" t="str">
        <f>IF(Travel!B6="",A34,Travel!B6)</f>
        <v>Figures exclude GST</v>
      </c>
      <c r="D11" s="8"/>
      <c r="E11" s="10" t="s">
        <v>18</v>
      </c>
      <c r="F11" s="56">
        <f>'Gifts and benefits'!C74</f>
        <v>60</v>
      </c>
      <c r="G11" s="47"/>
      <c r="H11" s="47"/>
      <c r="I11" s="47"/>
      <c r="J11" s="47"/>
      <c r="K11" s="47"/>
    </row>
    <row r="12" spans="1:11" ht="27.75" customHeight="1" x14ac:dyDescent="0.2">
      <c r="A12" s="10" t="s">
        <v>1</v>
      </c>
      <c r="B12" s="75">
        <f>Hospitality!B16</f>
        <v>3205.3412499999999</v>
      </c>
      <c r="C12" s="82" t="str">
        <f>IF(Hospitality!B6="",A34,Hospitality!B6)</f>
        <v>Figures exclude GST</v>
      </c>
      <c r="D12" s="8"/>
      <c r="E12" s="10" t="s">
        <v>19</v>
      </c>
      <c r="F12" s="56">
        <f>'Gifts and benefits'!C75</f>
        <v>22</v>
      </c>
      <c r="G12" s="47"/>
      <c r="H12" s="47"/>
      <c r="I12" s="47"/>
      <c r="J12" s="47"/>
      <c r="K12" s="47"/>
    </row>
    <row r="13" spans="1:11" ht="27.75" customHeight="1" x14ac:dyDescent="0.2">
      <c r="A13" s="10" t="s">
        <v>20</v>
      </c>
      <c r="B13" s="75">
        <f>'All other expenses'!B33</f>
        <v>18348.490000000002</v>
      </c>
      <c r="C13" s="82" t="str">
        <f>IF('All other expenses'!B6="",A34,'All other expenses'!B6)</f>
        <v>Figures exclude GST</v>
      </c>
      <c r="D13" s="8"/>
      <c r="E13" s="10" t="s">
        <v>21</v>
      </c>
      <c r="F13" s="56">
        <f>'Gifts and benefits'!C76</f>
        <v>38</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22</v>
      </c>
      <c r="B15" s="77">
        <f>Travel!B22</f>
        <v>0</v>
      </c>
      <c r="C15" s="84" t="str">
        <f>C11</f>
        <v>Figures exclude GST</v>
      </c>
      <c r="D15" s="8"/>
      <c r="E15" s="8"/>
      <c r="F15" s="58"/>
      <c r="G15" s="46"/>
      <c r="H15" s="46"/>
      <c r="I15" s="46"/>
      <c r="J15" s="46"/>
      <c r="K15" s="46"/>
    </row>
    <row r="16" spans="1:11" ht="27.75" customHeight="1" x14ac:dyDescent="0.2">
      <c r="A16" s="11" t="s">
        <v>23</v>
      </c>
      <c r="B16" s="77">
        <f>Travel!B99</f>
        <v>5929.4299999999994</v>
      </c>
      <c r="C16" s="84" t="str">
        <f>C11</f>
        <v>Figures exclude GST</v>
      </c>
      <c r="D16" s="59"/>
      <c r="E16" s="8"/>
      <c r="F16" s="60"/>
      <c r="G16" s="46"/>
      <c r="H16" s="46"/>
      <c r="I16" s="46"/>
      <c r="J16" s="46"/>
      <c r="K16" s="46"/>
    </row>
    <row r="17" spans="1:11" ht="27.75" customHeight="1" x14ac:dyDescent="0.2">
      <c r="A17" s="11" t="s">
        <v>24</v>
      </c>
      <c r="B17" s="77">
        <f>Travel!B113</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25</v>
      </c>
      <c r="B19" s="25"/>
      <c r="C19" s="26"/>
      <c r="D19" s="27"/>
      <c r="E19" s="27"/>
      <c r="F19" s="27"/>
      <c r="G19" s="27"/>
      <c r="H19" s="27"/>
      <c r="I19" s="27"/>
      <c r="J19" s="27"/>
      <c r="K19" s="27"/>
    </row>
    <row r="20" spans="1:11" x14ac:dyDescent="0.2">
      <c r="A20" s="23" t="s">
        <v>26</v>
      </c>
      <c r="B20" s="53"/>
      <c r="C20" s="53"/>
      <c r="D20" s="26"/>
      <c r="E20" s="26"/>
      <c r="F20" s="26"/>
      <c r="G20" s="27"/>
      <c r="H20" s="27"/>
      <c r="I20" s="27"/>
      <c r="J20" s="27"/>
      <c r="K20" s="27"/>
    </row>
    <row r="21" spans="1:11" ht="12.6" customHeight="1" x14ac:dyDescent="0.2">
      <c r="A21" s="23" t="s">
        <v>27</v>
      </c>
      <c r="B21" s="53"/>
      <c r="C21" s="53"/>
      <c r="D21" s="20"/>
      <c r="E21" s="27"/>
      <c r="F21" s="27"/>
      <c r="G21" s="27"/>
      <c r="H21" s="27"/>
      <c r="I21" s="27"/>
      <c r="J21" s="27"/>
      <c r="K21" s="27"/>
    </row>
    <row r="22" spans="1:11" ht="12.6" customHeight="1" x14ac:dyDescent="0.2">
      <c r="A22" s="23" t="s">
        <v>28</v>
      </c>
      <c r="B22" s="53"/>
      <c r="C22" s="53"/>
      <c r="D22" s="20"/>
      <c r="E22" s="27"/>
      <c r="F22" s="27"/>
      <c r="G22" s="27"/>
      <c r="H22" s="27"/>
      <c r="I22" s="27"/>
      <c r="J22" s="27"/>
      <c r="K22" s="27"/>
    </row>
    <row r="23" spans="1:11" ht="12.6" customHeight="1" x14ac:dyDescent="0.2">
      <c r="A23" s="23" t="s">
        <v>29</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30</v>
      </c>
      <c r="B25" s="15"/>
      <c r="C25" s="15"/>
      <c r="D25" s="15"/>
      <c r="E25" s="15"/>
      <c r="F25" s="15"/>
      <c r="G25" s="46"/>
      <c r="H25" s="46"/>
      <c r="I25" s="46"/>
      <c r="J25" s="46"/>
      <c r="K25" s="46"/>
    </row>
    <row r="26" spans="1:11" ht="12.75" hidden="1" customHeight="1" x14ac:dyDescent="0.2">
      <c r="A26" s="13" t="s">
        <v>31</v>
      </c>
      <c r="B26" s="6"/>
      <c r="C26" s="6"/>
      <c r="D26" s="13"/>
      <c r="E26" s="13"/>
      <c r="F26" s="13"/>
      <c r="G26" s="46"/>
      <c r="H26" s="46"/>
      <c r="I26" s="46"/>
      <c r="J26" s="46"/>
      <c r="K26" s="46"/>
    </row>
    <row r="27" spans="1:11" hidden="1" x14ac:dyDescent="0.2">
      <c r="A27" s="12" t="s">
        <v>32</v>
      </c>
      <c r="B27" s="12"/>
      <c r="C27" s="12"/>
      <c r="D27" s="12"/>
      <c r="E27" s="12"/>
      <c r="F27" s="12"/>
      <c r="G27" s="46"/>
      <c r="H27" s="46"/>
      <c r="I27" s="46"/>
      <c r="J27" s="46"/>
      <c r="K27" s="46"/>
    </row>
    <row r="28" spans="1:11" hidden="1" x14ac:dyDescent="0.2">
      <c r="A28" s="12" t="s">
        <v>33</v>
      </c>
      <c r="B28" s="12"/>
      <c r="C28" s="12"/>
      <c r="D28" s="12"/>
      <c r="E28" s="12"/>
      <c r="F28" s="12"/>
      <c r="G28" s="46"/>
      <c r="H28" s="46"/>
      <c r="I28" s="46"/>
      <c r="J28" s="46"/>
      <c r="K28" s="46"/>
    </row>
    <row r="29" spans="1:11" hidden="1" x14ac:dyDescent="0.2">
      <c r="A29" s="13" t="s">
        <v>34</v>
      </c>
      <c r="B29" s="13"/>
      <c r="C29" s="13"/>
      <c r="D29" s="13"/>
      <c r="E29" s="13"/>
      <c r="F29" s="13"/>
      <c r="G29" s="46"/>
      <c r="H29" s="46"/>
      <c r="I29" s="46"/>
      <c r="J29" s="46"/>
      <c r="K29" s="46"/>
    </row>
    <row r="30" spans="1:11" hidden="1" x14ac:dyDescent="0.2">
      <c r="A30" s="13" t="s">
        <v>35</v>
      </c>
      <c r="B30" s="13"/>
      <c r="C30" s="13"/>
      <c r="D30" s="13"/>
      <c r="E30" s="13"/>
      <c r="F30" s="13"/>
      <c r="G30" s="46"/>
      <c r="H30" s="46"/>
      <c r="I30" s="46"/>
      <c r="J30" s="46"/>
      <c r="K30" s="46"/>
    </row>
    <row r="31" spans="1:11" hidden="1" x14ac:dyDescent="0.2">
      <c r="A31" s="12" t="s">
        <v>36</v>
      </c>
      <c r="B31" s="12"/>
      <c r="C31" s="12"/>
      <c r="D31" s="12"/>
      <c r="E31" s="12"/>
      <c r="F31" s="12"/>
      <c r="G31" s="46"/>
      <c r="H31" s="46"/>
      <c r="I31" s="46"/>
      <c r="J31" s="46"/>
      <c r="K31" s="46"/>
    </row>
    <row r="32" spans="1:11" hidden="1" x14ac:dyDescent="0.2">
      <c r="A32" s="12" t="s">
        <v>37</v>
      </c>
      <c r="B32" s="12"/>
      <c r="C32" s="12"/>
      <c r="D32" s="12"/>
      <c r="E32" s="12"/>
      <c r="F32" s="12"/>
      <c r="G32" s="46"/>
      <c r="H32" s="46"/>
      <c r="I32" s="46"/>
      <c r="J32" s="46"/>
      <c r="K32" s="46"/>
    </row>
    <row r="33" spans="1:11" hidden="1" x14ac:dyDescent="0.2">
      <c r="A33" s="12" t="s">
        <v>38</v>
      </c>
      <c r="B33" s="12"/>
      <c r="C33" s="12"/>
      <c r="D33" s="12"/>
      <c r="E33" s="12"/>
      <c r="F33" s="12"/>
      <c r="G33" s="46"/>
      <c r="H33" s="46"/>
      <c r="I33" s="46"/>
      <c r="J33" s="46"/>
      <c r="K33" s="46"/>
    </row>
    <row r="34" spans="1:11" hidden="1" x14ac:dyDescent="0.2">
      <c r="A34" s="13" t="s">
        <v>39</v>
      </c>
      <c r="B34" s="13"/>
      <c r="C34" s="13"/>
      <c r="D34" s="13"/>
      <c r="E34" s="13"/>
      <c r="F34" s="13"/>
      <c r="G34" s="46"/>
      <c r="H34" s="46"/>
      <c r="I34" s="46"/>
      <c r="J34" s="46"/>
      <c r="K34" s="46"/>
    </row>
    <row r="35" spans="1:11" hidden="1" x14ac:dyDescent="0.2">
      <c r="A35" s="13" t="s">
        <v>40</v>
      </c>
      <c r="B35" s="13"/>
      <c r="C35" s="13"/>
      <c r="D35" s="13"/>
      <c r="E35" s="13"/>
      <c r="F35" s="13"/>
      <c r="G35" s="46"/>
      <c r="H35" s="46"/>
      <c r="I35" s="46"/>
      <c r="J35" s="46"/>
      <c r="K35" s="46"/>
    </row>
    <row r="36" spans="1:11" hidden="1" x14ac:dyDescent="0.2">
      <c r="A36" s="80" t="s">
        <v>10</v>
      </c>
      <c r="B36" s="79"/>
      <c r="C36" s="79"/>
      <c r="D36" s="79"/>
      <c r="E36" s="79"/>
      <c r="F36" s="79"/>
      <c r="G36" s="46"/>
      <c r="H36" s="46"/>
      <c r="I36" s="46"/>
      <c r="J36" s="46"/>
      <c r="K36" s="46"/>
    </row>
    <row r="37" spans="1:11" hidden="1" x14ac:dyDescent="0.2">
      <c r="A37" s="80" t="s">
        <v>41</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42</v>
      </c>
      <c r="B39" s="5"/>
      <c r="C39" s="5"/>
      <c r="D39" s="5"/>
      <c r="E39" s="5"/>
      <c r="F39" s="5"/>
      <c r="G39" s="46"/>
      <c r="H39" s="46"/>
      <c r="I39" s="46"/>
      <c r="J39" s="46"/>
      <c r="K39" s="46"/>
    </row>
    <row r="40" spans="1:11" hidden="1" x14ac:dyDescent="0.2">
      <c r="A40" s="64" t="s">
        <v>43</v>
      </c>
      <c r="B40" s="5"/>
      <c r="C40" s="5"/>
      <c r="D40" s="5"/>
      <c r="E40" s="5"/>
      <c r="F40" s="5"/>
      <c r="G40" s="46"/>
      <c r="H40" s="46"/>
      <c r="I40" s="46"/>
      <c r="J40" s="46"/>
      <c r="K40" s="46"/>
    </row>
    <row r="41" spans="1:11" hidden="1" x14ac:dyDescent="0.2">
      <c r="A41" s="64" t="s">
        <v>44</v>
      </c>
      <c r="B41" s="5"/>
      <c r="C41" s="5"/>
      <c r="D41" s="5"/>
      <c r="E41" s="5"/>
      <c r="F41" s="5"/>
      <c r="G41" s="46"/>
      <c r="H41" s="46"/>
      <c r="I41" s="46"/>
      <c r="J41" s="46"/>
      <c r="K41" s="46"/>
    </row>
    <row r="42" spans="1:11" hidden="1" x14ac:dyDescent="0.2">
      <c r="A42" s="64" t="s">
        <v>45</v>
      </c>
      <c r="B42" s="5"/>
      <c r="C42" s="5"/>
      <c r="D42" s="5"/>
      <c r="E42" s="5"/>
      <c r="F42" s="5"/>
      <c r="G42" s="46"/>
      <c r="H42" s="46"/>
      <c r="I42" s="46"/>
      <c r="J42" s="46"/>
      <c r="K42" s="46"/>
    </row>
    <row r="43" spans="1:11" hidden="1" x14ac:dyDescent="0.2">
      <c r="A43" s="64" t="s">
        <v>46</v>
      </c>
      <c r="B43" s="5"/>
      <c r="C43" s="5"/>
      <c r="D43" s="5"/>
      <c r="E43" s="5"/>
      <c r="F43" s="5"/>
      <c r="G43" s="46"/>
      <c r="H43" s="46"/>
      <c r="I43" s="46"/>
      <c r="J43" s="46"/>
      <c r="K43" s="46"/>
    </row>
    <row r="44" spans="1:11" hidden="1" x14ac:dyDescent="0.2">
      <c r="A44" s="64" t="s">
        <v>47</v>
      </c>
      <c r="B44" s="5"/>
      <c r="C44" s="5"/>
      <c r="D44" s="5"/>
      <c r="E44" s="5"/>
      <c r="F44" s="5"/>
      <c r="G44" s="46"/>
      <c r="H44" s="46"/>
      <c r="I44" s="46"/>
      <c r="J44" s="46"/>
      <c r="K44" s="46"/>
    </row>
    <row r="45" spans="1:11" hidden="1" x14ac:dyDescent="0.2">
      <c r="A45" s="81" t="s">
        <v>48</v>
      </c>
      <c r="B45" s="79"/>
      <c r="C45" s="79"/>
      <c r="D45" s="79"/>
      <c r="E45" s="79"/>
      <c r="F45" s="79"/>
      <c r="G45" s="46"/>
      <c r="H45" s="46"/>
      <c r="I45" s="46"/>
      <c r="J45" s="46"/>
      <c r="K45" s="46"/>
    </row>
    <row r="46" spans="1:11" hidden="1" x14ac:dyDescent="0.2">
      <c r="A46" s="79" t="s">
        <v>49</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50</v>
      </c>
      <c r="B48" s="79"/>
      <c r="C48" s="79"/>
      <c r="D48" s="79"/>
      <c r="E48" s="79"/>
      <c r="F48" s="79"/>
      <c r="G48" s="46"/>
      <c r="H48" s="46"/>
      <c r="I48" s="46"/>
      <c r="J48" s="46"/>
      <c r="K48" s="46"/>
    </row>
    <row r="49" spans="1:11" ht="25.5" hidden="1" x14ac:dyDescent="0.2">
      <c r="A49" s="98" t="s">
        <v>51</v>
      </c>
      <c r="B49" s="79"/>
      <c r="C49" s="79"/>
      <c r="D49" s="79"/>
      <c r="E49" s="79"/>
      <c r="F49" s="79"/>
      <c r="G49" s="46"/>
      <c r="H49" s="46"/>
      <c r="I49" s="46"/>
      <c r="J49" s="46"/>
      <c r="K49" s="46"/>
    </row>
    <row r="50" spans="1:11" ht="25.5" hidden="1" x14ac:dyDescent="0.2">
      <c r="A50" s="99" t="s">
        <v>52</v>
      </c>
      <c r="B50" s="5"/>
      <c r="C50" s="5"/>
      <c r="D50" s="5"/>
      <c r="E50" s="5"/>
      <c r="F50" s="5"/>
      <c r="G50" s="46"/>
      <c r="H50" s="46"/>
      <c r="I50" s="46"/>
      <c r="J50" s="46"/>
      <c r="K50" s="46"/>
    </row>
    <row r="51" spans="1:11" ht="25.5" hidden="1" x14ac:dyDescent="0.2">
      <c r="A51" s="99" t="s">
        <v>53</v>
      </c>
      <c r="B51" s="5"/>
      <c r="C51" s="5"/>
      <c r="D51" s="5"/>
      <c r="E51" s="5"/>
      <c r="F51" s="5"/>
      <c r="G51" s="46"/>
      <c r="H51" s="46"/>
      <c r="I51" s="46"/>
      <c r="J51" s="46"/>
      <c r="K51" s="46"/>
    </row>
    <row r="52" spans="1:11" ht="38.25" hidden="1" x14ac:dyDescent="0.2">
      <c r="A52" s="99" t="s">
        <v>54</v>
      </c>
      <c r="B52" s="89"/>
      <c r="C52" s="89"/>
      <c r="D52" s="97"/>
      <c r="E52" s="66"/>
      <c r="F52" s="66"/>
      <c r="G52" s="46"/>
      <c r="H52" s="46"/>
      <c r="I52" s="46"/>
      <c r="J52" s="46"/>
      <c r="K52" s="46"/>
    </row>
    <row r="53" spans="1:11" hidden="1" x14ac:dyDescent="0.2">
      <c r="A53" s="94" t="s">
        <v>55</v>
      </c>
      <c r="B53" s="95"/>
      <c r="C53" s="95"/>
      <c r="D53" s="88"/>
      <c r="E53" s="67"/>
      <c r="F53" s="67" t="b">
        <v>1</v>
      </c>
      <c r="G53" s="46"/>
      <c r="H53" s="46"/>
      <c r="I53" s="46"/>
      <c r="J53" s="46"/>
      <c r="K53" s="46"/>
    </row>
    <row r="54" spans="1:11" hidden="1" x14ac:dyDescent="0.2">
      <c r="A54" s="96" t="s">
        <v>56</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57</v>
      </c>
      <c r="B56" s="90">
        <f>COUNT(Travel!B26:B98)</f>
        <v>68</v>
      </c>
      <c r="C56" s="90"/>
      <c r="D56" s="90">
        <f>COUNTIF(Travel!D26:D98,"*")</f>
        <v>68</v>
      </c>
      <c r="E56" s="91"/>
      <c r="F56" s="91" t="b">
        <f>MIN(B56,D56)=MAX(B56,D56)</f>
        <v>1</v>
      </c>
    </row>
    <row r="57" spans="1:11" hidden="1" x14ac:dyDescent="0.2">
      <c r="A57" s="101"/>
      <c r="B57" s="90">
        <f>COUNT(Travel!B103:B112)</f>
        <v>0</v>
      </c>
      <c r="C57" s="90"/>
      <c r="D57" s="90">
        <f>COUNTIF(Travel!D103:D112,"*")</f>
        <v>0</v>
      </c>
      <c r="E57" s="91"/>
      <c r="F57" s="91" t="b">
        <f>MIN(B57,D57)=MAX(B57,D57)</f>
        <v>1</v>
      </c>
    </row>
    <row r="58" spans="1:11" hidden="1" x14ac:dyDescent="0.2">
      <c r="A58" s="102" t="s">
        <v>58</v>
      </c>
      <c r="B58" s="92">
        <f>COUNT(Hospitality!B11:B15)</f>
        <v>3</v>
      </c>
      <c r="C58" s="92"/>
      <c r="D58" s="92">
        <f>COUNTIF(Hospitality!D11:D15,"*")</f>
        <v>3</v>
      </c>
      <c r="E58" s="93"/>
      <c r="F58" s="93" t="b">
        <f>MIN(B58,D58)=MAX(B58,D58)</f>
        <v>1</v>
      </c>
    </row>
    <row r="59" spans="1:11" hidden="1" x14ac:dyDescent="0.2">
      <c r="A59" s="103" t="s">
        <v>59</v>
      </c>
      <c r="B59" s="91">
        <f>COUNT('All other expenses'!B11:B32)</f>
        <v>18</v>
      </c>
      <c r="C59" s="91"/>
      <c r="D59" s="91">
        <f>COUNTIF('All other expenses'!D11:D32,"*")</f>
        <v>5</v>
      </c>
      <c r="E59" s="91"/>
      <c r="F59" s="91" t="b">
        <f>MIN(B59,D59)=MAX(B59,D59)</f>
        <v>0</v>
      </c>
    </row>
    <row r="60" spans="1:11" hidden="1" x14ac:dyDescent="0.2">
      <c r="A60" s="102" t="s">
        <v>60</v>
      </c>
      <c r="B60" s="92">
        <f>COUNTIF('Gifts and benefits'!B11:B73,"*")</f>
        <v>60</v>
      </c>
      <c r="C60" s="92">
        <f>COUNTIF('Gifts and benefits'!C11:C73,"*")</f>
        <v>60</v>
      </c>
      <c r="D60" s="92"/>
      <c r="E60" s="92">
        <f>COUNTA('Gifts and benefits'!E11:E73)</f>
        <v>60</v>
      </c>
      <c r="F60" s="93"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5"/>
  <sheetViews>
    <sheetView zoomScale="95" zoomScaleNormal="95" workbookViewId="0">
      <selection activeCell="F33" sqref="F3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67" t="s">
        <v>61</v>
      </c>
      <c r="B1" s="167"/>
      <c r="C1" s="167"/>
      <c r="D1" s="167"/>
      <c r="E1" s="167"/>
      <c r="F1" s="46"/>
    </row>
    <row r="2" spans="1:6" ht="21" customHeight="1" x14ac:dyDescent="0.2">
      <c r="A2" s="4" t="s">
        <v>4</v>
      </c>
      <c r="B2" s="165" t="str">
        <f>'Summary and sign-off'!B2:F2</f>
        <v>Te Manatū Waka Ministry of Transport</v>
      </c>
      <c r="C2" s="165"/>
      <c r="D2" s="165"/>
      <c r="E2" s="165"/>
      <c r="F2" s="46"/>
    </row>
    <row r="3" spans="1:6" ht="21" customHeight="1" x14ac:dyDescent="0.2">
      <c r="A3" s="4" t="s">
        <v>62</v>
      </c>
      <c r="B3" s="165" t="str">
        <f>'Summary and sign-off'!B3:F3</f>
        <v>Peter Mersi</v>
      </c>
      <c r="C3" s="165"/>
      <c r="D3" s="165"/>
      <c r="E3" s="165"/>
      <c r="F3" s="46"/>
    </row>
    <row r="4" spans="1:6" ht="21" customHeight="1" x14ac:dyDescent="0.2">
      <c r="A4" s="4" t="s">
        <v>63</v>
      </c>
      <c r="B4" s="165">
        <f>'Summary and sign-off'!B4:F4</f>
        <v>44013</v>
      </c>
      <c r="C4" s="165"/>
      <c r="D4" s="165"/>
      <c r="E4" s="165"/>
      <c r="F4" s="46"/>
    </row>
    <row r="5" spans="1:6" ht="21" customHeight="1" x14ac:dyDescent="0.2">
      <c r="A5" s="4" t="s">
        <v>64</v>
      </c>
      <c r="B5" s="165">
        <f>'Summary and sign-off'!B5:F5</f>
        <v>44377</v>
      </c>
      <c r="C5" s="165"/>
      <c r="D5" s="165"/>
      <c r="E5" s="165"/>
      <c r="F5" s="46"/>
    </row>
    <row r="6" spans="1:6" ht="21" customHeight="1" x14ac:dyDescent="0.2">
      <c r="A6" s="4" t="s">
        <v>65</v>
      </c>
      <c r="B6" s="164" t="s">
        <v>33</v>
      </c>
      <c r="C6" s="164"/>
      <c r="D6" s="164"/>
      <c r="E6" s="164"/>
      <c r="F6" s="46"/>
    </row>
    <row r="7" spans="1:6" ht="21" customHeight="1" x14ac:dyDescent="0.2">
      <c r="A7" s="4" t="s">
        <v>8</v>
      </c>
      <c r="B7" s="164" t="s">
        <v>35</v>
      </c>
      <c r="C7" s="164"/>
      <c r="D7" s="164"/>
      <c r="E7" s="164"/>
      <c r="F7" s="46"/>
    </row>
    <row r="8" spans="1:6" ht="36" customHeight="1" x14ac:dyDescent="0.2">
      <c r="A8" s="169" t="s">
        <v>66</v>
      </c>
      <c r="B8" s="170"/>
      <c r="C8" s="170"/>
      <c r="D8" s="170"/>
      <c r="E8" s="170"/>
      <c r="F8" s="22"/>
    </row>
    <row r="9" spans="1:6" ht="36" customHeight="1" x14ac:dyDescent="0.2">
      <c r="A9" s="171" t="s">
        <v>67</v>
      </c>
      <c r="B9" s="172"/>
      <c r="C9" s="172"/>
      <c r="D9" s="172"/>
      <c r="E9" s="172"/>
      <c r="F9" s="22"/>
    </row>
    <row r="10" spans="1:6" ht="24.75" customHeight="1" x14ac:dyDescent="0.2">
      <c r="A10" s="168" t="s">
        <v>68</v>
      </c>
      <c r="B10" s="173"/>
      <c r="C10" s="168"/>
      <c r="D10" s="168"/>
      <c r="E10" s="168"/>
      <c r="F10" s="47"/>
    </row>
    <row r="11" spans="1:6" ht="27" customHeight="1" x14ac:dyDescent="0.2">
      <c r="A11" s="35" t="s">
        <v>69</v>
      </c>
      <c r="B11" s="35" t="s">
        <v>70</v>
      </c>
      <c r="C11" s="35" t="s">
        <v>71</v>
      </c>
      <c r="D11" s="35" t="s">
        <v>72</v>
      </c>
      <c r="E11" s="35" t="s">
        <v>73</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74</v>
      </c>
      <c r="B22" s="87">
        <f>SUM(B12:B21)</f>
        <v>0</v>
      </c>
      <c r="C22" s="144" t="str">
        <f>IF(SUBTOTAL(3,B12:B21)=SUBTOTAL(103,B12:B21),'Summary and sign-off'!$A$48,'Summary and sign-off'!$A$49)</f>
        <v>Check - there are no hidden rows with data</v>
      </c>
      <c r="D22" s="166" t="str">
        <f>IF('Summary and sign-off'!F55='Summary and sign-off'!F54,'Summary and sign-off'!A51,'Summary and sign-off'!A50)</f>
        <v>Check - each entry provides sufficient information</v>
      </c>
      <c r="E22" s="166"/>
      <c r="F22" s="46"/>
    </row>
    <row r="23" spans="1:6" ht="10.5" customHeight="1" x14ac:dyDescent="0.2">
      <c r="A23" s="27"/>
      <c r="B23" s="22"/>
      <c r="C23" s="27"/>
      <c r="D23" s="27"/>
      <c r="E23" s="27"/>
      <c r="F23" s="27"/>
    </row>
    <row r="24" spans="1:6" ht="24.75" customHeight="1" x14ac:dyDescent="0.2">
      <c r="A24" s="168" t="s">
        <v>75</v>
      </c>
      <c r="B24" s="168"/>
      <c r="C24" s="168"/>
      <c r="D24" s="168"/>
      <c r="E24" s="168"/>
      <c r="F24" s="47"/>
    </row>
    <row r="25" spans="1:6" ht="27" customHeight="1" x14ac:dyDescent="0.2">
      <c r="A25" s="35" t="s">
        <v>69</v>
      </c>
      <c r="B25" s="35" t="s">
        <v>14</v>
      </c>
      <c r="C25" s="35" t="s">
        <v>76</v>
      </c>
      <c r="D25" s="35" t="s">
        <v>72</v>
      </c>
      <c r="E25" s="35" t="s">
        <v>73</v>
      </c>
      <c r="F25" s="48"/>
    </row>
    <row r="26" spans="1:6" s="68" customFormat="1" hidden="1" x14ac:dyDescent="0.2">
      <c r="A26" s="111"/>
      <c r="B26" s="112"/>
      <c r="C26" s="113"/>
      <c r="D26" s="113"/>
      <c r="E26" s="114"/>
      <c r="F26" s="1"/>
    </row>
    <row r="27" spans="1:6" s="68" customFormat="1" ht="25.5" x14ac:dyDescent="0.2">
      <c r="A27" s="133">
        <v>44040</v>
      </c>
      <c r="B27" s="145">
        <v>30.87</v>
      </c>
      <c r="C27" s="135" t="s">
        <v>221</v>
      </c>
      <c r="D27" s="146" t="s">
        <v>126</v>
      </c>
      <c r="E27" s="147" t="s">
        <v>123</v>
      </c>
      <c r="F27" s="1"/>
    </row>
    <row r="28" spans="1:6" s="68" customFormat="1" x14ac:dyDescent="0.2">
      <c r="A28" s="133"/>
      <c r="B28" s="145">
        <v>15</v>
      </c>
      <c r="C28" s="135" t="s">
        <v>153</v>
      </c>
      <c r="D28" s="146" t="s">
        <v>222</v>
      </c>
      <c r="E28" s="147"/>
      <c r="F28" s="1"/>
    </row>
    <row r="29" spans="1:6" s="68" customFormat="1" x14ac:dyDescent="0.2">
      <c r="A29" s="133"/>
      <c r="B29" s="145">
        <v>20</v>
      </c>
      <c r="C29" s="135" t="s">
        <v>153</v>
      </c>
      <c r="D29" s="146" t="s">
        <v>128</v>
      </c>
      <c r="E29" s="147"/>
      <c r="F29" s="1"/>
    </row>
    <row r="30" spans="1:6" s="68" customFormat="1" x14ac:dyDescent="0.2">
      <c r="A30" s="133"/>
      <c r="B30" s="145">
        <v>15</v>
      </c>
      <c r="C30" s="135" t="s">
        <v>153</v>
      </c>
      <c r="D30" s="146" t="s">
        <v>128</v>
      </c>
      <c r="E30" s="147"/>
      <c r="F30" s="1"/>
    </row>
    <row r="31" spans="1:6" s="68" customFormat="1" x14ac:dyDescent="0.2">
      <c r="A31" s="133"/>
      <c r="B31" s="145">
        <v>8</v>
      </c>
      <c r="C31" s="135" t="s">
        <v>153</v>
      </c>
      <c r="D31" s="146" t="s">
        <v>223</v>
      </c>
      <c r="E31" s="147"/>
      <c r="F31" s="1"/>
    </row>
    <row r="32" spans="1:6" s="68" customFormat="1" x14ac:dyDescent="0.2">
      <c r="A32" s="150">
        <v>44073</v>
      </c>
      <c r="B32" s="151"/>
      <c r="C32" s="152" t="s">
        <v>121</v>
      </c>
      <c r="D32" s="152"/>
      <c r="E32" s="153"/>
      <c r="F32" s="1"/>
    </row>
    <row r="33" spans="1:6" s="68" customFormat="1" ht="51" x14ac:dyDescent="0.2">
      <c r="A33" s="150"/>
      <c r="B33" s="154"/>
      <c r="C33" s="152" t="s">
        <v>129</v>
      </c>
      <c r="D33" s="155"/>
      <c r="E33" s="153"/>
      <c r="F33" s="1"/>
    </row>
    <row r="34" spans="1:6" s="68" customFormat="1" x14ac:dyDescent="0.2">
      <c r="A34" s="150"/>
      <c r="B34" s="154">
        <v>10</v>
      </c>
      <c r="C34" s="152" t="s">
        <v>130</v>
      </c>
      <c r="D34" s="155" t="s">
        <v>128</v>
      </c>
      <c r="E34" s="153"/>
      <c r="F34" s="1"/>
    </row>
    <row r="35" spans="1:6" s="68" customFormat="1" ht="25.5" x14ac:dyDescent="0.2">
      <c r="A35" s="150"/>
      <c r="B35" s="154">
        <v>0</v>
      </c>
      <c r="C35" s="155" t="s">
        <v>217</v>
      </c>
      <c r="D35" s="155" t="s">
        <v>131</v>
      </c>
      <c r="E35" s="153"/>
      <c r="F35" s="1"/>
    </row>
    <row r="36" spans="1:6" s="68" customFormat="1" x14ac:dyDescent="0.2">
      <c r="A36" s="148">
        <v>44103</v>
      </c>
      <c r="B36" s="145">
        <v>239.31</v>
      </c>
      <c r="C36" s="146" t="s">
        <v>339</v>
      </c>
      <c r="D36" s="146" t="s">
        <v>212</v>
      </c>
      <c r="E36" s="147" t="s">
        <v>120</v>
      </c>
      <c r="F36" s="162"/>
    </row>
    <row r="37" spans="1:6" s="68" customFormat="1" x14ac:dyDescent="0.2">
      <c r="A37" s="148">
        <v>44102</v>
      </c>
      <c r="B37" s="145">
        <v>53</v>
      </c>
      <c r="C37" s="146" t="s">
        <v>339</v>
      </c>
      <c r="D37" s="146" t="s">
        <v>128</v>
      </c>
      <c r="E37" s="147"/>
      <c r="F37" s="163"/>
    </row>
    <row r="38" spans="1:6" s="68" customFormat="1" x14ac:dyDescent="0.2">
      <c r="A38" s="148">
        <v>44102</v>
      </c>
      <c r="B38" s="145">
        <v>202.69</v>
      </c>
      <c r="C38" s="146" t="s">
        <v>339</v>
      </c>
      <c r="D38" s="146" t="s">
        <v>132</v>
      </c>
      <c r="E38" s="147" t="s">
        <v>120</v>
      </c>
      <c r="F38" s="163"/>
    </row>
    <row r="39" spans="1:6" s="68" customFormat="1" x14ac:dyDescent="0.2">
      <c r="A39" s="148">
        <v>44102</v>
      </c>
      <c r="B39" s="145">
        <v>66</v>
      </c>
      <c r="C39" s="146" t="s">
        <v>339</v>
      </c>
      <c r="D39" s="146" t="s">
        <v>135</v>
      </c>
      <c r="E39" s="147" t="s">
        <v>123</v>
      </c>
      <c r="F39" s="163"/>
    </row>
    <row r="40" spans="1:6" s="68" customFormat="1" x14ac:dyDescent="0.2">
      <c r="A40" s="133">
        <v>44102</v>
      </c>
      <c r="B40" s="134">
        <v>87.5</v>
      </c>
      <c r="C40" s="146" t="s">
        <v>339</v>
      </c>
      <c r="D40" s="135" t="s">
        <v>136</v>
      </c>
      <c r="E40" s="136" t="s">
        <v>120</v>
      </c>
      <c r="F40" s="1"/>
    </row>
    <row r="41" spans="1:6" s="68" customFormat="1" x14ac:dyDescent="0.2">
      <c r="A41" s="133">
        <v>44102</v>
      </c>
      <c r="B41" s="134">
        <v>76.09</v>
      </c>
      <c r="C41" s="146" t="s">
        <v>339</v>
      </c>
      <c r="D41" s="135" t="s">
        <v>224</v>
      </c>
      <c r="E41" s="136" t="s">
        <v>120</v>
      </c>
      <c r="F41" s="1"/>
    </row>
    <row r="42" spans="1:6" s="68" customFormat="1" x14ac:dyDescent="0.2">
      <c r="A42" s="133">
        <v>44467</v>
      </c>
      <c r="B42" s="134">
        <v>5</v>
      </c>
      <c r="C42" s="135" t="s">
        <v>137</v>
      </c>
      <c r="D42" s="135" t="s">
        <v>208</v>
      </c>
      <c r="E42" s="136"/>
      <c r="F42" s="1"/>
    </row>
    <row r="43" spans="1:6" s="68" customFormat="1" x14ac:dyDescent="0.2">
      <c r="A43" s="150">
        <v>44114</v>
      </c>
      <c r="B43" s="151">
        <v>19.649999999999999</v>
      </c>
      <c r="C43" s="155" t="s">
        <v>139</v>
      </c>
      <c r="D43" s="152" t="s">
        <v>140</v>
      </c>
      <c r="E43" s="153" t="s">
        <v>123</v>
      </c>
      <c r="F43" s="1"/>
    </row>
    <row r="44" spans="1:6" s="68" customFormat="1" x14ac:dyDescent="0.2">
      <c r="A44" s="133">
        <v>44138</v>
      </c>
      <c r="B44" s="134">
        <v>204.86</v>
      </c>
      <c r="C44" s="135" t="s">
        <v>137</v>
      </c>
      <c r="D44" s="135" t="s">
        <v>122</v>
      </c>
      <c r="E44" s="136" t="s">
        <v>120</v>
      </c>
      <c r="F44" s="1"/>
    </row>
    <row r="45" spans="1:6" s="68" customFormat="1" x14ac:dyDescent="0.2">
      <c r="A45" s="133">
        <v>44138</v>
      </c>
      <c r="B45" s="134">
        <v>31.04</v>
      </c>
      <c r="C45" s="135" t="s">
        <v>337</v>
      </c>
      <c r="D45" s="135" t="s">
        <v>144</v>
      </c>
      <c r="E45" s="136" t="s">
        <v>120</v>
      </c>
      <c r="F45" s="1"/>
    </row>
    <row r="46" spans="1:6" s="68" customFormat="1" x14ac:dyDescent="0.2">
      <c r="A46" s="133">
        <v>44138</v>
      </c>
      <c r="B46" s="134">
        <v>33.39</v>
      </c>
      <c r="C46" s="135" t="s">
        <v>137</v>
      </c>
      <c r="D46" s="135" t="s">
        <v>145</v>
      </c>
      <c r="E46" s="136" t="s">
        <v>120</v>
      </c>
      <c r="F46" s="1"/>
    </row>
    <row r="47" spans="1:6" s="68" customFormat="1" x14ac:dyDescent="0.2">
      <c r="A47" s="133">
        <v>44138</v>
      </c>
      <c r="B47" s="134">
        <v>312.26</v>
      </c>
      <c r="C47" s="135" t="s">
        <v>137</v>
      </c>
      <c r="D47" s="135" t="s">
        <v>132</v>
      </c>
      <c r="E47" s="136" t="s">
        <v>120</v>
      </c>
      <c r="F47" s="1"/>
    </row>
    <row r="48" spans="1:6" s="68" customFormat="1" x14ac:dyDescent="0.2">
      <c r="A48" s="133">
        <v>44503</v>
      </c>
      <c r="B48" s="134">
        <v>31.3</v>
      </c>
      <c r="C48" s="135" t="s">
        <v>137</v>
      </c>
      <c r="D48" s="135" t="s">
        <v>210</v>
      </c>
      <c r="E48" s="136" t="s">
        <v>120</v>
      </c>
      <c r="F48" s="1"/>
    </row>
    <row r="49" spans="1:6" s="68" customFormat="1" x14ac:dyDescent="0.2">
      <c r="A49" s="149">
        <v>44138</v>
      </c>
      <c r="B49" s="134">
        <v>57.39</v>
      </c>
      <c r="C49" s="135" t="s">
        <v>137</v>
      </c>
      <c r="D49" s="135" t="s">
        <v>143</v>
      </c>
      <c r="E49" s="136" t="s">
        <v>123</v>
      </c>
      <c r="F49" s="1"/>
    </row>
    <row r="50" spans="1:6" s="68" customFormat="1" x14ac:dyDescent="0.2">
      <c r="A50" s="133">
        <v>44138</v>
      </c>
      <c r="B50" s="134">
        <v>71.650000000000006</v>
      </c>
      <c r="C50" s="135" t="s">
        <v>137</v>
      </c>
      <c r="D50" s="135" t="s">
        <v>146</v>
      </c>
      <c r="E50" s="136" t="s">
        <v>120</v>
      </c>
      <c r="F50" s="1"/>
    </row>
    <row r="51" spans="1:6" s="68" customFormat="1" x14ac:dyDescent="0.2">
      <c r="A51" s="133">
        <v>44138</v>
      </c>
      <c r="B51" s="134">
        <v>75.040000000000006</v>
      </c>
      <c r="C51" s="135" t="s">
        <v>137</v>
      </c>
      <c r="D51" s="135" t="s">
        <v>209</v>
      </c>
      <c r="E51" s="136" t="s">
        <v>120</v>
      </c>
      <c r="F51" s="1"/>
    </row>
    <row r="52" spans="1:6" s="68" customFormat="1" x14ac:dyDescent="0.2">
      <c r="A52" s="133">
        <v>44138</v>
      </c>
      <c r="B52" s="134">
        <v>5</v>
      </c>
      <c r="C52" s="135" t="s">
        <v>137</v>
      </c>
      <c r="D52" s="135" t="s">
        <v>206</v>
      </c>
      <c r="E52" s="136"/>
    </row>
    <row r="53" spans="1:6" s="68" customFormat="1" x14ac:dyDescent="0.2">
      <c r="A53" s="133">
        <v>44138</v>
      </c>
      <c r="B53" s="134">
        <v>8</v>
      </c>
      <c r="C53" s="135" t="s">
        <v>137</v>
      </c>
      <c r="D53" s="135" t="s">
        <v>205</v>
      </c>
      <c r="E53" s="136"/>
      <c r="F53" s="1"/>
    </row>
    <row r="54" spans="1:6" s="68" customFormat="1" x14ac:dyDescent="0.2">
      <c r="A54" s="133">
        <v>44138</v>
      </c>
      <c r="B54" s="134">
        <v>15</v>
      </c>
      <c r="C54" s="135" t="s">
        <v>137</v>
      </c>
      <c r="D54" s="135" t="s">
        <v>207</v>
      </c>
      <c r="E54" s="136"/>
      <c r="F54" s="1"/>
    </row>
    <row r="55" spans="1:6" s="68" customFormat="1" x14ac:dyDescent="0.2">
      <c r="A55" s="133">
        <v>44139</v>
      </c>
      <c r="B55" s="134">
        <v>16</v>
      </c>
      <c r="C55" s="135" t="s">
        <v>137</v>
      </c>
      <c r="D55" s="135" t="s">
        <v>207</v>
      </c>
      <c r="E55" s="136"/>
      <c r="F55" s="1"/>
    </row>
    <row r="56" spans="1:6" s="68" customFormat="1" x14ac:dyDescent="0.2">
      <c r="A56" s="150">
        <v>44150</v>
      </c>
      <c r="B56" s="151">
        <v>86.3</v>
      </c>
      <c r="C56" s="152" t="s">
        <v>149</v>
      </c>
      <c r="D56" s="152" t="s">
        <v>146</v>
      </c>
      <c r="E56" s="153" t="s">
        <v>120</v>
      </c>
      <c r="F56" s="1"/>
    </row>
    <row r="57" spans="1:6" s="68" customFormat="1" x14ac:dyDescent="0.2">
      <c r="A57" s="150">
        <v>44150</v>
      </c>
      <c r="B57" s="151">
        <v>15</v>
      </c>
      <c r="C57" s="152" t="s">
        <v>149</v>
      </c>
      <c r="D57" s="152" t="s">
        <v>128</v>
      </c>
      <c r="E57" s="153"/>
      <c r="F57" s="1"/>
    </row>
    <row r="58" spans="1:6" s="68" customFormat="1" x14ac:dyDescent="0.2">
      <c r="A58" s="150">
        <v>44150</v>
      </c>
      <c r="B58" s="151">
        <v>316.77999999999997</v>
      </c>
      <c r="C58" s="152" t="s">
        <v>149</v>
      </c>
      <c r="D58" s="152" t="s">
        <v>212</v>
      </c>
      <c r="E58" s="153" t="s">
        <v>120</v>
      </c>
      <c r="F58" s="1"/>
    </row>
    <row r="59" spans="1:6" s="68" customFormat="1" x14ac:dyDescent="0.2">
      <c r="A59" s="150">
        <v>44150</v>
      </c>
      <c r="B59" s="151">
        <v>8</v>
      </c>
      <c r="C59" s="152" t="s">
        <v>149</v>
      </c>
      <c r="D59" s="152" t="s">
        <v>128</v>
      </c>
      <c r="E59" s="153"/>
      <c r="F59" s="1"/>
    </row>
    <row r="60" spans="1:6" s="68" customFormat="1" x14ac:dyDescent="0.2">
      <c r="A60" s="133">
        <v>44242</v>
      </c>
      <c r="B60" s="134">
        <v>52.17</v>
      </c>
      <c r="C60" s="135" t="s">
        <v>170</v>
      </c>
      <c r="D60" s="135" t="s">
        <v>214</v>
      </c>
      <c r="E60" s="136" t="s">
        <v>123</v>
      </c>
      <c r="F60" s="1"/>
    </row>
    <row r="61" spans="1:6" s="68" customFormat="1" ht="25.5" x14ac:dyDescent="0.2">
      <c r="A61" s="133">
        <v>44243</v>
      </c>
      <c r="B61" s="134">
        <v>15</v>
      </c>
      <c r="C61" s="135" t="s">
        <v>170</v>
      </c>
      <c r="D61" s="135" t="s">
        <v>215</v>
      </c>
      <c r="E61" s="136"/>
      <c r="F61" s="1"/>
    </row>
    <row r="62" spans="1:6" s="68" customFormat="1" x14ac:dyDescent="0.2">
      <c r="A62" s="133">
        <v>44243</v>
      </c>
      <c r="B62" s="134">
        <v>8</v>
      </c>
      <c r="C62" s="135" t="s">
        <v>170</v>
      </c>
      <c r="D62" s="135" t="s">
        <v>225</v>
      </c>
      <c r="E62" s="136"/>
      <c r="F62" s="1"/>
    </row>
    <row r="63" spans="1:6" s="68" customFormat="1" x14ac:dyDescent="0.2">
      <c r="A63" s="133">
        <v>44243</v>
      </c>
      <c r="B63" s="134">
        <v>10</v>
      </c>
      <c r="C63" s="135" t="s">
        <v>170</v>
      </c>
      <c r="D63" s="135" t="s">
        <v>213</v>
      </c>
      <c r="E63" s="136"/>
      <c r="F63" s="1"/>
    </row>
    <row r="64" spans="1:6" s="68" customFormat="1" x14ac:dyDescent="0.2">
      <c r="A64" s="150">
        <v>44250</v>
      </c>
      <c r="B64" s="151">
        <v>359.82</v>
      </c>
      <c r="C64" s="152" t="s">
        <v>172</v>
      </c>
      <c r="D64" s="152" t="s">
        <v>0</v>
      </c>
      <c r="E64" s="153" t="s">
        <v>173</v>
      </c>
      <c r="F64" s="1"/>
    </row>
    <row r="65" spans="1:6" s="68" customFormat="1" x14ac:dyDescent="0.2">
      <c r="A65" s="150">
        <v>44250</v>
      </c>
      <c r="B65" s="151">
        <v>8</v>
      </c>
      <c r="C65" s="152" t="s">
        <v>172</v>
      </c>
      <c r="D65" s="152" t="s">
        <v>174</v>
      </c>
      <c r="E65" s="153"/>
      <c r="F65" s="1"/>
    </row>
    <row r="66" spans="1:6" s="68" customFormat="1" x14ac:dyDescent="0.2">
      <c r="A66" s="150">
        <v>44250</v>
      </c>
      <c r="B66" s="151">
        <v>15</v>
      </c>
      <c r="C66" s="152" t="s">
        <v>172</v>
      </c>
      <c r="D66" s="152" t="s">
        <v>174</v>
      </c>
      <c r="E66" s="153"/>
      <c r="F66" s="1"/>
    </row>
    <row r="67" spans="1:6" s="68" customFormat="1" x14ac:dyDescent="0.2">
      <c r="A67" s="150">
        <v>44250</v>
      </c>
      <c r="B67" s="151">
        <v>41.22</v>
      </c>
      <c r="C67" s="152" t="s">
        <v>172</v>
      </c>
      <c r="D67" s="152" t="s">
        <v>226</v>
      </c>
      <c r="E67" s="153" t="s">
        <v>173</v>
      </c>
      <c r="F67" s="1"/>
    </row>
    <row r="68" spans="1:6" s="68" customFormat="1" x14ac:dyDescent="0.2">
      <c r="A68" s="150">
        <v>44250</v>
      </c>
      <c r="B68" s="151">
        <v>43.13</v>
      </c>
      <c r="C68" s="152" t="s">
        <v>172</v>
      </c>
      <c r="D68" s="152" t="s">
        <v>226</v>
      </c>
      <c r="E68" s="153" t="s">
        <v>173</v>
      </c>
      <c r="F68" s="1"/>
    </row>
    <row r="69" spans="1:6" s="68" customFormat="1" x14ac:dyDescent="0.2">
      <c r="A69" s="150">
        <v>44250</v>
      </c>
      <c r="B69" s="151">
        <v>31.3</v>
      </c>
      <c r="C69" s="152" t="s">
        <v>172</v>
      </c>
      <c r="D69" s="152" t="s">
        <v>226</v>
      </c>
      <c r="E69" s="153" t="s">
        <v>173</v>
      </c>
      <c r="F69" s="1"/>
    </row>
    <row r="70" spans="1:6" s="68" customFormat="1" x14ac:dyDescent="0.2">
      <c r="A70" s="133">
        <v>44270</v>
      </c>
      <c r="B70" s="134">
        <v>75.099999999999994</v>
      </c>
      <c r="C70" s="135" t="s">
        <v>177</v>
      </c>
      <c r="D70" s="135" t="s">
        <v>184</v>
      </c>
      <c r="E70" s="136" t="s">
        <v>120</v>
      </c>
      <c r="F70" s="1"/>
    </row>
    <row r="71" spans="1:6" s="68" customFormat="1" x14ac:dyDescent="0.2">
      <c r="A71" s="133">
        <v>44270</v>
      </c>
      <c r="B71" s="134">
        <v>31.3</v>
      </c>
      <c r="C71" s="135" t="s">
        <v>177</v>
      </c>
      <c r="D71" s="135" t="s">
        <v>138</v>
      </c>
      <c r="E71" s="136" t="s">
        <v>120</v>
      </c>
      <c r="F71" s="1"/>
    </row>
    <row r="72" spans="1:6" s="68" customFormat="1" x14ac:dyDescent="0.2">
      <c r="A72" s="133">
        <v>44270</v>
      </c>
      <c r="B72" s="134">
        <v>15</v>
      </c>
      <c r="C72" s="135" t="s">
        <v>177</v>
      </c>
      <c r="D72" s="135" t="s">
        <v>227</v>
      </c>
      <c r="E72" s="136"/>
      <c r="F72" s="1"/>
    </row>
    <row r="73" spans="1:6" s="68" customFormat="1" x14ac:dyDescent="0.2">
      <c r="A73" s="133">
        <v>44270</v>
      </c>
      <c r="B73" s="134">
        <v>5</v>
      </c>
      <c r="C73" s="135" t="s">
        <v>177</v>
      </c>
      <c r="D73" s="135" t="s">
        <v>228</v>
      </c>
      <c r="E73" s="136"/>
      <c r="F73" s="1"/>
    </row>
    <row r="74" spans="1:6" s="68" customFormat="1" x14ac:dyDescent="0.2">
      <c r="A74" s="133">
        <v>44270</v>
      </c>
      <c r="B74" s="134">
        <v>395.65</v>
      </c>
      <c r="C74" s="135" t="s">
        <v>177</v>
      </c>
      <c r="D74" s="135" t="s">
        <v>132</v>
      </c>
      <c r="E74" s="136"/>
      <c r="F74" s="1"/>
    </row>
    <row r="75" spans="1:6" s="68" customFormat="1" x14ac:dyDescent="0.2">
      <c r="A75" s="133">
        <v>44271</v>
      </c>
      <c r="B75" s="134">
        <v>433.18</v>
      </c>
      <c r="C75" s="135" t="s">
        <v>177</v>
      </c>
      <c r="D75" s="135" t="s">
        <v>122</v>
      </c>
      <c r="E75" s="136" t="s">
        <v>120</v>
      </c>
      <c r="F75" s="1"/>
    </row>
    <row r="76" spans="1:6" s="68" customFormat="1" x14ac:dyDescent="0.2">
      <c r="A76" s="133">
        <v>44271</v>
      </c>
      <c r="B76" s="134">
        <v>15</v>
      </c>
      <c r="C76" s="135" t="s">
        <v>177</v>
      </c>
      <c r="D76" s="135" t="s">
        <v>227</v>
      </c>
      <c r="E76" s="136"/>
      <c r="F76" s="1"/>
    </row>
    <row r="77" spans="1:6" s="68" customFormat="1" x14ac:dyDescent="0.2">
      <c r="A77" s="133">
        <v>44271</v>
      </c>
      <c r="B77" s="134">
        <v>5</v>
      </c>
      <c r="C77" s="135" t="s">
        <v>177</v>
      </c>
      <c r="D77" s="135" t="s">
        <v>228</v>
      </c>
      <c r="E77" s="136"/>
      <c r="F77" s="1"/>
    </row>
    <row r="78" spans="1:6" s="68" customFormat="1" x14ac:dyDescent="0.2">
      <c r="A78" s="133">
        <v>44271</v>
      </c>
      <c r="B78" s="134">
        <v>52.17</v>
      </c>
      <c r="C78" s="135" t="s">
        <v>177</v>
      </c>
      <c r="D78" s="135" t="s">
        <v>183</v>
      </c>
      <c r="E78" s="136" t="s">
        <v>123</v>
      </c>
      <c r="F78" s="1"/>
    </row>
    <row r="79" spans="1:6" s="68" customFormat="1" x14ac:dyDescent="0.2">
      <c r="A79" s="133">
        <v>44272</v>
      </c>
      <c r="B79" s="134">
        <v>74.959999999999994</v>
      </c>
      <c r="C79" s="135" t="s">
        <v>177</v>
      </c>
      <c r="D79" s="135" t="s">
        <v>229</v>
      </c>
      <c r="E79" s="136" t="s">
        <v>120</v>
      </c>
      <c r="F79" s="1"/>
    </row>
    <row r="80" spans="1:6" s="68" customFormat="1" x14ac:dyDescent="0.2">
      <c r="A80" s="150">
        <v>44302</v>
      </c>
      <c r="B80" s="151">
        <v>436.06</v>
      </c>
      <c r="C80" s="152" t="s">
        <v>185</v>
      </c>
      <c r="D80" s="152" t="s">
        <v>122</v>
      </c>
      <c r="E80" s="153" t="s">
        <v>120</v>
      </c>
      <c r="F80" s="1"/>
    </row>
    <row r="81" spans="1:6" s="68" customFormat="1" x14ac:dyDescent="0.2">
      <c r="A81" s="150">
        <v>44302</v>
      </c>
      <c r="B81" s="151">
        <v>8</v>
      </c>
      <c r="C81" s="152" t="s">
        <v>185</v>
      </c>
      <c r="D81" s="152" t="s">
        <v>200</v>
      </c>
      <c r="E81" s="153"/>
      <c r="F81" s="1"/>
    </row>
    <row r="82" spans="1:6" s="68" customFormat="1" x14ac:dyDescent="0.2">
      <c r="A82" s="150">
        <v>44302</v>
      </c>
      <c r="B82" s="151">
        <v>15</v>
      </c>
      <c r="C82" s="152" t="s">
        <v>185</v>
      </c>
      <c r="D82" s="152" t="s">
        <v>201</v>
      </c>
      <c r="E82" s="153"/>
      <c r="F82" s="1"/>
    </row>
    <row r="83" spans="1:6" s="68" customFormat="1" x14ac:dyDescent="0.2">
      <c r="A83" s="150">
        <v>44302</v>
      </c>
      <c r="B83" s="151">
        <v>38.520000000000003</v>
      </c>
      <c r="C83" s="152" t="s">
        <v>193</v>
      </c>
      <c r="D83" s="152" t="s">
        <v>194</v>
      </c>
      <c r="E83" s="153" t="s">
        <v>120</v>
      </c>
      <c r="F83" s="1"/>
    </row>
    <row r="84" spans="1:6" s="68" customFormat="1" x14ac:dyDescent="0.2">
      <c r="A84" s="150">
        <v>44302</v>
      </c>
      <c r="B84" s="151">
        <v>77.48</v>
      </c>
      <c r="C84" s="152" t="s">
        <v>185</v>
      </c>
      <c r="D84" s="152" t="s">
        <v>197</v>
      </c>
      <c r="E84" s="153" t="s">
        <v>120</v>
      </c>
      <c r="F84" s="1"/>
    </row>
    <row r="85" spans="1:6" s="68" customFormat="1" x14ac:dyDescent="0.2">
      <c r="A85" s="133">
        <v>44319</v>
      </c>
      <c r="B85" s="134">
        <v>50</v>
      </c>
      <c r="C85" s="135" t="s">
        <v>195</v>
      </c>
      <c r="D85" s="135" t="s">
        <v>196</v>
      </c>
      <c r="E85" s="136" t="s">
        <v>120</v>
      </c>
      <c r="F85" s="1"/>
    </row>
    <row r="86" spans="1:6" s="68" customFormat="1" x14ac:dyDescent="0.2">
      <c r="A86" s="156">
        <v>44362</v>
      </c>
      <c r="B86" s="157">
        <v>552.46</v>
      </c>
      <c r="C86" s="158" t="s">
        <v>189</v>
      </c>
      <c r="D86" s="158" t="s">
        <v>122</v>
      </c>
      <c r="E86" s="159" t="s">
        <v>120</v>
      </c>
      <c r="F86" s="1"/>
    </row>
    <row r="87" spans="1:6" s="68" customFormat="1" x14ac:dyDescent="0.2">
      <c r="A87" s="156">
        <v>44362</v>
      </c>
      <c r="B87" s="157">
        <v>30.87</v>
      </c>
      <c r="C87" s="158" t="s">
        <v>189</v>
      </c>
      <c r="D87" s="158" t="s">
        <v>183</v>
      </c>
      <c r="E87" s="159" t="s">
        <v>123</v>
      </c>
      <c r="F87" s="1"/>
    </row>
    <row r="88" spans="1:6" s="161" customFormat="1" x14ac:dyDescent="0.2">
      <c r="A88" s="156">
        <v>44362</v>
      </c>
      <c r="B88" s="157">
        <v>79.739999999999995</v>
      </c>
      <c r="C88" s="158" t="s">
        <v>189</v>
      </c>
      <c r="D88" s="158" t="s">
        <v>192</v>
      </c>
      <c r="E88" s="159" t="s">
        <v>120</v>
      </c>
      <c r="F88" s="160"/>
    </row>
    <row r="89" spans="1:6" s="68" customFormat="1" x14ac:dyDescent="0.2">
      <c r="A89" s="156">
        <v>44362</v>
      </c>
      <c r="B89" s="157">
        <v>73.650000000000006</v>
      </c>
      <c r="C89" s="158" t="s">
        <v>189</v>
      </c>
      <c r="D89" s="158" t="s">
        <v>191</v>
      </c>
      <c r="E89" s="159" t="s">
        <v>120</v>
      </c>
      <c r="F89" s="1"/>
    </row>
    <row r="90" spans="1:6" s="68" customFormat="1" x14ac:dyDescent="0.2">
      <c r="A90" s="156">
        <v>44362</v>
      </c>
      <c r="B90" s="157">
        <v>8</v>
      </c>
      <c r="C90" s="158" t="s">
        <v>189</v>
      </c>
      <c r="D90" s="158" t="s">
        <v>203</v>
      </c>
      <c r="E90" s="159"/>
      <c r="F90" s="1"/>
    </row>
    <row r="91" spans="1:6" s="68" customFormat="1" x14ac:dyDescent="0.2">
      <c r="A91" s="156">
        <v>44362</v>
      </c>
      <c r="B91" s="157">
        <v>15</v>
      </c>
      <c r="C91" s="158" t="s">
        <v>189</v>
      </c>
      <c r="D91" s="158" t="s">
        <v>204</v>
      </c>
      <c r="E91" s="159"/>
      <c r="F91" s="1"/>
    </row>
    <row r="92" spans="1:6" s="68" customFormat="1" x14ac:dyDescent="0.2">
      <c r="A92" s="133">
        <v>44371</v>
      </c>
      <c r="B92" s="134">
        <v>530.53</v>
      </c>
      <c r="C92" s="135" t="s">
        <v>216</v>
      </c>
      <c r="D92" s="135" t="s">
        <v>122</v>
      </c>
      <c r="E92" s="136" t="s">
        <v>120</v>
      </c>
      <c r="F92" s="1"/>
    </row>
    <row r="93" spans="1:6" s="68" customFormat="1" x14ac:dyDescent="0.2">
      <c r="A93" s="133">
        <v>44371</v>
      </c>
      <c r="B93" s="134">
        <v>160</v>
      </c>
      <c r="C93" s="135" t="s">
        <v>216</v>
      </c>
      <c r="D93" s="135" t="s">
        <v>132</v>
      </c>
      <c r="E93" s="136" t="s">
        <v>120</v>
      </c>
      <c r="F93" s="1"/>
    </row>
    <row r="94" spans="1:6" s="68" customFormat="1" x14ac:dyDescent="0.2">
      <c r="A94" s="156">
        <v>44371</v>
      </c>
      <c r="B94" s="157">
        <v>10</v>
      </c>
      <c r="C94" s="158" t="s">
        <v>190</v>
      </c>
      <c r="D94" s="158" t="s">
        <v>230</v>
      </c>
      <c r="E94" s="159"/>
      <c r="F94" s="1"/>
    </row>
    <row r="95" spans="1:6" s="68" customFormat="1" x14ac:dyDescent="0.2">
      <c r="A95" s="156">
        <v>44371</v>
      </c>
      <c r="B95" s="157">
        <v>8</v>
      </c>
      <c r="C95" s="158" t="s">
        <v>190</v>
      </c>
      <c r="D95" s="158" t="s">
        <v>231</v>
      </c>
      <c r="E95" s="159"/>
      <c r="F95" s="1"/>
    </row>
    <row r="96" spans="1:6" s="68" customFormat="1" x14ac:dyDescent="0.2">
      <c r="A96" s="156">
        <v>44371</v>
      </c>
      <c r="B96" s="157">
        <v>15</v>
      </c>
      <c r="C96" s="158" t="s">
        <v>190</v>
      </c>
      <c r="D96" s="158" t="s">
        <v>204</v>
      </c>
      <c r="E96" s="159"/>
      <c r="F96" s="1"/>
    </row>
    <row r="97" spans="1:6" s="68" customFormat="1" x14ac:dyDescent="0.2">
      <c r="A97" s="133"/>
      <c r="B97" s="134"/>
      <c r="C97" s="135"/>
      <c r="D97" s="135"/>
      <c r="E97" s="136"/>
      <c r="F97" s="1"/>
    </row>
    <row r="98" spans="1:6" s="68" customFormat="1" hidden="1" x14ac:dyDescent="0.2">
      <c r="A98" s="124"/>
      <c r="B98" s="125"/>
      <c r="C98" s="126"/>
      <c r="D98" s="126"/>
      <c r="E98" s="127"/>
      <c r="F98" s="1"/>
    </row>
    <row r="99" spans="1:6" ht="19.5" customHeight="1" x14ac:dyDescent="0.2">
      <c r="A99" s="86" t="s">
        <v>77</v>
      </c>
      <c r="B99" s="87">
        <f>SUM(B26:B98)</f>
        <v>5929.4299999999994</v>
      </c>
      <c r="C99" s="144" t="str">
        <f>IF(SUBTOTAL(3,B26:B98)=SUBTOTAL(103,B26:B98),'Summary and sign-off'!$A$48,'Summary and sign-off'!$A$49)</f>
        <v>Check - there are no hidden rows with data</v>
      </c>
      <c r="D99" s="166" t="str">
        <f>IF('Summary and sign-off'!F56='Summary and sign-off'!F54,'Summary and sign-off'!A51,'Summary and sign-off'!A50)</f>
        <v>Check - each entry provides sufficient information</v>
      </c>
      <c r="E99" s="166"/>
      <c r="F99" s="46"/>
    </row>
    <row r="100" spans="1:6" ht="10.5" customHeight="1" x14ac:dyDescent="0.2">
      <c r="A100" s="27"/>
      <c r="B100" s="22"/>
      <c r="C100" s="27"/>
      <c r="D100" s="27"/>
      <c r="E100" s="27"/>
      <c r="F100" s="27"/>
    </row>
    <row r="101" spans="1:6" ht="24.75" customHeight="1" x14ac:dyDescent="0.2">
      <c r="A101" s="168" t="s">
        <v>78</v>
      </c>
      <c r="B101" s="168"/>
      <c r="C101" s="168"/>
      <c r="D101" s="168"/>
      <c r="E101" s="168"/>
      <c r="F101" s="46"/>
    </row>
    <row r="102" spans="1:6" ht="27" customHeight="1" x14ac:dyDescent="0.2">
      <c r="A102" s="35" t="s">
        <v>69</v>
      </c>
      <c r="B102" s="35" t="s">
        <v>14</v>
      </c>
      <c r="C102" s="35" t="s">
        <v>79</v>
      </c>
      <c r="D102" s="35" t="s">
        <v>80</v>
      </c>
      <c r="E102" s="35" t="s">
        <v>73</v>
      </c>
      <c r="F102" s="49"/>
    </row>
    <row r="103" spans="1:6" s="68" customFormat="1" hidden="1" x14ac:dyDescent="0.2">
      <c r="A103" s="111"/>
      <c r="B103" s="112"/>
      <c r="C103" s="113"/>
      <c r="D103" s="113"/>
      <c r="E103" s="114"/>
      <c r="F103" s="1"/>
    </row>
    <row r="104" spans="1:6" s="68" customFormat="1" x14ac:dyDescent="0.2">
      <c r="A104" s="133"/>
      <c r="B104" s="134"/>
      <c r="C104" s="135"/>
      <c r="D104" s="135"/>
      <c r="E104" s="136"/>
      <c r="F104" s="1"/>
    </row>
    <row r="105" spans="1:6" s="68" customFormat="1" x14ac:dyDescent="0.2">
      <c r="A105" s="133"/>
      <c r="B105" s="134"/>
      <c r="C105" s="135"/>
      <c r="D105" s="135"/>
      <c r="E105" s="136"/>
      <c r="F105" s="1"/>
    </row>
    <row r="106" spans="1:6" s="68" customFormat="1" x14ac:dyDescent="0.2">
      <c r="A106" s="133"/>
      <c r="B106" s="134"/>
      <c r="C106" s="135"/>
      <c r="D106" s="135"/>
      <c r="E106" s="136"/>
      <c r="F106" s="1"/>
    </row>
    <row r="107" spans="1:6" s="68" customFormat="1" x14ac:dyDescent="0.2">
      <c r="A107" s="133"/>
      <c r="B107" s="134"/>
      <c r="C107" s="135"/>
      <c r="D107" s="135"/>
      <c r="E107" s="136"/>
      <c r="F107" s="1"/>
    </row>
    <row r="108" spans="1:6" s="68" customFormat="1" x14ac:dyDescent="0.2">
      <c r="A108" s="133"/>
      <c r="B108" s="134"/>
      <c r="C108" s="135"/>
      <c r="D108" s="135"/>
      <c r="E108" s="136"/>
      <c r="F108" s="1"/>
    </row>
    <row r="109" spans="1:6" s="68" customFormat="1" x14ac:dyDescent="0.2">
      <c r="A109" s="133"/>
      <c r="B109" s="134"/>
      <c r="C109" s="135"/>
      <c r="D109" s="135"/>
      <c r="E109" s="136"/>
      <c r="F109" s="1"/>
    </row>
    <row r="110" spans="1:6" s="68" customFormat="1" x14ac:dyDescent="0.2">
      <c r="A110" s="133"/>
      <c r="B110" s="134"/>
      <c r="C110" s="135"/>
      <c r="D110" s="135"/>
      <c r="E110" s="136"/>
      <c r="F110" s="1"/>
    </row>
    <row r="111" spans="1:6" s="68" customFormat="1" x14ac:dyDescent="0.2">
      <c r="A111" s="133"/>
      <c r="B111" s="134"/>
      <c r="C111" s="135"/>
      <c r="D111" s="135"/>
      <c r="E111" s="136"/>
      <c r="F111" s="1"/>
    </row>
    <row r="112" spans="1:6" s="68" customFormat="1" hidden="1" x14ac:dyDescent="0.2">
      <c r="A112" s="111"/>
      <c r="B112" s="112"/>
      <c r="C112" s="113"/>
      <c r="D112" s="113"/>
      <c r="E112" s="114"/>
      <c r="F112" s="1"/>
    </row>
    <row r="113" spans="1:6" ht="19.5" customHeight="1" x14ac:dyDescent="0.2">
      <c r="A113" s="86" t="s">
        <v>81</v>
      </c>
      <c r="B113" s="87">
        <f>SUM(B103:B112)</f>
        <v>0</v>
      </c>
      <c r="C113" s="144" t="str">
        <f>IF(SUBTOTAL(3,B103:B112)=SUBTOTAL(103,B103:B112),'Summary and sign-off'!$A$48,'Summary and sign-off'!$A$49)</f>
        <v>Check - there are no hidden rows with data</v>
      </c>
      <c r="D113" s="166" t="str">
        <f>IF('Summary and sign-off'!F57='Summary and sign-off'!F54,'Summary and sign-off'!A51,'Summary and sign-off'!A50)</f>
        <v>Check - each entry provides sufficient information</v>
      </c>
      <c r="E113" s="166"/>
      <c r="F113" s="46"/>
    </row>
    <row r="114" spans="1:6" ht="10.5" customHeight="1" x14ac:dyDescent="0.2">
      <c r="A114" s="27"/>
      <c r="B114" s="73"/>
      <c r="C114" s="22"/>
      <c r="D114" s="27"/>
      <c r="E114" s="27"/>
      <c r="F114" s="27"/>
    </row>
    <row r="115" spans="1:6" ht="34.5" customHeight="1" x14ac:dyDescent="0.2">
      <c r="A115" s="50" t="s">
        <v>82</v>
      </c>
      <c r="B115" s="74">
        <f>B22+B99+B113</f>
        <v>5929.4299999999994</v>
      </c>
      <c r="C115" s="51"/>
      <c r="D115" s="51"/>
      <c r="E115" s="51"/>
      <c r="F115" s="26"/>
    </row>
    <row r="116" spans="1:6" x14ac:dyDescent="0.2">
      <c r="A116" s="27"/>
      <c r="B116" s="22"/>
      <c r="C116" s="27"/>
      <c r="D116" s="27"/>
      <c r="E116" s="27"/>
      <c r="F116" s="27"/>
    </row>
    <row r="117" spans="1:6" x14ac:dyDescent="0.2">
      <c r="A117" s="52" t="s">
        <v>25</v>
      </c>
      <c r="B117" s="25"/>
      <c r="C117" s="26"/>
      <c r="D117" s="26"/>
      <c r="E117" s="26"/>
      <c r="F117" s="27"/>
    </row>
    <row r="118" spans="1:6" ht="12.6" customHeight="1" x14ac:dyDescent="0.2">
      <c r="A118" s="23" t="s">
        <v>83</v>
      </c>
      <c r="B118" s="53"/>
      <c r="C118" s="53"/>
      <c r="D118" s="32"/>
      <c r="E118" s="32"/>
      <c r="F118" s="27"/>
    </row>
    <row r="119" spans="1:6" ht="12.95" customHeight="1" x14ac:dyDescent="0.2">
      <c r="A119" s="31" t="s">
        <v>84</v>
      </c>
      <c r="B119" s="27"/>
      <c r="C119" s="32"/>
      <c r="D119" s="27"/>
      <c r="E119" s="32"/>
      <c r="F119" s="27"/>
    </row>
    <row r="120" spans="1:6" x14ac:dyDescent="0.2">
      <c r="A120" s="31" t="s">
        <v>85</v>
      </c>
      <c r="B120" s="32"/>
      <c r="C120" s="32"/>
      <c r="D120" s="32"/>
      <c r="E120" s="54"/>
      <c r="F120" s="46"/>
    </row>
    <row r="121" spans="1:6" x14ac:dyDescent="0.2">
      <c r="A121" s="23" t="s">
        <v>31</v>
      </c>
      <c r="B121" s="25"/>
      <c r="C121" s="26"/>
      <c r="D121" s="26"/>
      <c r="E121" s="26"/>
      <c r="F121" s="27"/>
    </row>
    <row r="122" spans="1:6" ht="12.95" customHeight="1" x14ac:dyDescent="0.2">
      <c r="A122" s="31" t="s">
        <v>86</v>
      </c>
      <c r="B122" s="27"/>
      <c r="C122" s="32"/>
      <c r="D122" s="27"/>
      <c r="E122" s="32"/>
      <c r="F122" s="27"/>
    </row>
    <row r="123" spans="1:6" x14ac:dyDescent="0.2">
      <c r="A123" s="31" t="s">
        <v>87</v>
      </c>
      <c r="B123" s="32"/>
      <c r="C123" s="32"/>
      <c r="D123" s="32"/>
      <c r="E123" s="54"/>
      <c r="F123" s="46"/>
    </row>
    <row r="124" spans="1:6" x14ac:dyDescent="0.2">
      <c r="A124" s="36" t="s">
        <v>88</v>
      </c>
      <c r="B124" s="36"/>
      <c r="C124" s="36"/>
      <c r="D124" s="36"/>
      <c r="E124" s="54"/>
      <c r="F124" s="46"/>
    </row>
    <row r="125" spans="1:6" x14ac:dyDescent="0.2">
      <c r="A125" s="40"/>
      <c r="B125" s="27"/>
      <c r="C125" s="27"/>
      <c r="D125" s="27"/>
      <c r="E125" s="46"/>
      <c r="F125" s="46"/>
    </row>
    <row r="126" spans="1:6" hidden="1" x14ac:dyDescent="0.2">
      <c r="A126" s="40"/>
      <c r="B126" s="27"/>
      <c r="C126" s="27"/>
      <c r="D126" s="27"/>
      <c r="E126" s="46"/>
      <c r="F126" s="46"/>
    </row>
    <row r="127" spans="1:6" hidden="1" x14ac:dyDescent="0.2"/>
    <row r="128" spans="1:6" hidden="1" x14ac:dyDescent="0.2"/>
    <row r="129" spans="1:6" hidden="1" x14ac:dyDescent="0.2"/>
    <row r="130" spans="1:6" hidden="1" x14ac:dyDescent="0.2"/>
    <row r="131" spans="1:6" ht="12.75" hidden="1" customHeight="1" x14ac:dyDescent="0.2"/>
    <row r="132" spans="1:6" hidden="1" x14ac:dyDescent="0.2"/>
    <row r="133" spans="1:6" hidden="1" x14ac:dyDescent="0.2"/>
    <row r="134" spans="1:6" hidden="1" x14ac:dyDescent="0.2">
      <c r="A134" s="55"/>
      <c r="B134" s="46"/>
      <c r="C134" s="46"/>
      <c r="D134" s="46"/>
      <c r="E134" s="46"/>
      <c r="F134" s="46"/>
    </row>
    <row r="135" spans="1:6" hidden="1" x14ac:dyDescent="0.2">
      <c r="A135" s="55"/>
      <c r="B135" s="46"/>
      <c r="C135" s="46"/>
      <c r="D135" s="46"/>
      <c r="E135" s="46"/>
      <c r="F135" s="46"/>
    </row>
    <row r="136" spans="1:6" hidden="1" x14ac:dyDescent="0.2">
      <c r="A136" s="55"/>
      <c r="B136" s="46"/>
      <c r="C136" s="46"/>
      <c r="D136" s="46"/>
      <c r="E136" s="46"/>
      <c r="F136" s="46"/>
    </row>
    <row r="137" spans="1:6" hidden="1" x14ac:dyDescent="0.2">
      <c r="A137" s="55"/>
      <c r="B137" s="46"/>
      <c r="C137" s="46"/>
      <c r="D137" s="46"/>
      <c r="E137" s="46"/>
      <c r="F137" s="46"/>
    </row>
    <row r="138" spans="1:6" hidden="1" x14ac:dyDescent="0.2">
      <c r="A138" s="55"/>
      <c r="B138" s="46"/>
      <c r="C138" s="46"/>
      <c r="D138" s="46"/>
      <c r="E138" s="46"/>
      <c r="F138" s="46"/>
    </row>
    <row r="139" spans="1:6" hidden="1" x14ac:dyDescent="0.2"/>
    <row r="140" spans="1:6" hidden="1" x14ac:dyDescent="0.2"/>
    <row r="141" spans="1:6" hidden="1" x14ac:dyDescent="0.2"/>
    <row r="142" spans="1:6" hidden="1" x14ac:dyDescent="0.2"/>
    <row r="143" spans="1:6" hidden="1" x14ac:dyDescent="0.2"/>
    <row r="144" spans="1:6" hidden="1" x14ac:dyDescent="0.2"/>
    <row r="145" hidden="1" x14ac:dyDescent="0.2"/>
    <row r="146" hidden="1"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sheetData>
  <sheetProtection sheet="1" formatCells="0" formatRows="0" insertColumns="0" insertRows="0" deleteRows="0"/>
  <mergeCells count="15">
    <mergeCell ref="B7:E7"/>
    <mergeCell ref="B5:E5"/>
    <mergeCell ref="D113:E113"/>
    <mergeCell ref="A1:E1"/>
    <mergeCell ref="A24:E24"/>
    <mergeCell ref="A101:E101"/>
    <mergeCell ref="B2:E2"/>
    <mergeCell ref="B3:E3"/>
    <mergeCell ref="B4:E4"/>
    <mergeCell ref="A8:E8"/>
    <mergeCell ref="A9:E9"/>
    <mergeCell ref="B6:E6"/>
    <mergeCell ref="D22:E22"/>
    <mergeCell ref="D99:E99"/>
    <mergeCell ref="A10:E10"/>
  </mergeCells>
  <dataValidations xWindow="199" yWindow="54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97:A98 A12 A21 A103 A11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04:A111 A53:A96 A27:A51"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xWindow="199" yWindow="54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B103:B112 B12:B21 B53:B98 B26:B51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47" sqref="C4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67" t="s">
        <v>61</v>
      </c>
      <c r="B1" s="167"/>
      <c r="C1" s="167"/>
      <c r="D1" s="167"/>
      <c r="E1" s="167"/>
      <c r="F1" s="38"/>
    </row>
    <row r="2" spans="1:6" ht="21" customHeight="1" x14ac:dyDescent="0.2">
      <c r="A2" s="4" t="s">
        <v>4</v>
      </c>
      <c r="B2" s="165" t="str">
        <f>'Summary and sign-off'!B2:F2</f>
        <v>Te Manatū Waka Ministry of Transport</v>
      </c>
      <c r="C2" s="165"/>
      <c r="D2" s="165"/>
      <c r="E2" s="165"/>
      <c r="F2" s="38"/>
    </row>
    <row r="3" spans="1:6" ht="21" customHeight="1" x14ac:dyDescent="0.2">
      <c r="A3" s="4" t="s">
        <v>62</v>
      </c>
      <c r="B3" s="165" t="str">
        <f>'Summary and sign-off'!B3:F3</f>
        <v>Peter Mersi</v>
      </c>
      <c r="C3" s="165"/>
      <c r="D3" s="165"/>
      <c r="E3" s="165"/>
      <c r="F3" s="38"/>
    </row>
    <row r="4" spans="1:6" ht="21" customHeight="1" x14ac:dyDescent="0.2">
      <c r="A4" s="4" t="s">
        <v>63</v>
      </c>
      <c r="B4" s="165">
        <f>'Summary and sign-off'!B4:F4</f>
        <v>44013</v>
      </c>
      <c r="C4" s="165"/>
      <c r="D4" s="165"/>
      <c r="E4" s="165"/>
      <c r="F4" s="38"/>
    </row>
    <row r="5" spans="1:6" ht="21" customHeight="1" x14ac:dyDescent="0.2">
      <c r="A5" s="4" t="s">
        <v>64</v>
      </c>
      <c r="B5" s="165">
        <f>'Summary and sign-off'!B5:F5</f>
        <v>44377</v>
      </c>
      <c r="C5" s="165"/>
      <c r="D5" s="165"/>
      <c r="E5" s="165"/>
      <c r="F5" s="38"/>
    </row>
    <row r="6" spans="1:6" ht="21" customHeight="1" x14ac:dyDescent="0.2">
      <c r="A6" s="4" t="s">
        <v>65</v>
      </c>
      <c r="B6" s="164" t="s">
        <v>33</v>
      </c>
      <c r="C6" s="164"/>
      <c r="D6" s="164"/>
      <c r="E6" s="164"/>
      <c r="F6" s="38"/>
    </row>
    <row r="7" spans="1:6" ht="21" customHeight="1" x14ac:dyDescent="0.2">
      <c r="A7" s="4" t="s">
        <v>8</v>
      </c>
      <c r="B7" s="164" t="s">
        <v>35</v>
      </c>
      <c r="C7" s="164"/>
      <c r="D7" s="164"/>
      <c r="E7" s="164"/>
      <c r="F7" s="38"/>
    </row>
    <row r="8" spans="1:6" ht="35.25" customHeight="1" x14ac:dyDescent="0.25">
      <c r="A8" s="180" t="s">
        <v>89</v>
      </c>
      <c r="B8" s="180"/>
      <c r="C8" s="181"/>
      <c r="D8" s="181"/>
      <c r="E8" s="181"/>
      <c r="F8" s="42"/>
    </row>
    <row r="9" spans="1:6" ht="35.25" customHeight="1" x14ac:dyDescent="0.25">
      <c r="A9" s="178" t="s">
        <v>90</v>
      </c>
      <c r="B9" s="179"/>
      <c r="C9" s="179"/>
      <c r="D9" s="179"/>
      <c r="E9" s="179"/>
      <c r="F9" s="42"/>
    </row>
    <row r="10" spans="1:6" ht="27" customHeight="1" x14ac:dyDescent="0.2">
      <c r="A10" s="35" t="s">
        <v>91</v>
      </c>
      <c r="B10" s="35" t="s">
        <v>14</v>
      </c>
      <c r="C10" s="35" t="s">
        <v>92</v>
      </c>
      <c r="D10" s="35" t="s">
        <v>93</v>
      </c>
      <c r="E10" s="35" t="s">
        <v>73</v>
      </c>
      <c r="F10" s="23"/>
    </row>
    <row r="11" spans="1:6" s="68" customFormat="1" hidden="1" x14ac:dyDescent="0.2">
      <c r="A11" s="115"/>
      <c r="B11" s="112"/>
      <c r="C11" s="116"/>
      <c r="D11" s="116"/>
      <c r="E11" s="117"/>
      <c r="F11" s="2"/>
    </row>
    <row r="12" spans="1:6" s="68" customFormat="1" x14ac:dyDescent="0.2">
      <c r="A12" s="133">
        <v>44124</v>
      </c>
      <c r="B12" s="134">
        <f>452.17/8</f>
        <v>56.521250000000002</v>
      </c>
      <c r="C12" s="146" t="s">
        <v>340</v>
      </c>
      <c r="D12" s="135" t="s">
        <v>338</v>
      </c>
      <c r="E12" s="136" t="s">
        <v>141</v>
      </c>
      <c r="F12" s="2"/>
    </row>
    <row r="13" spans="1:6" s="68" customFormat="1" x14ac:dyDescent="0.2">
      <c r="A13" s="133">
        <v>44138</v>
      </c>
      <c r="B13" s="134">
        <v>1724.82</v>
      </c>
      <c r="C13" s="138" t="s">
        <v>147</v>
      </c>
      <c r="D13" s="138" t="s">
        <v>220</v>
      </c>
      <c r="E13" s="139" t="s">
        <v>148</v>
      </c>
      <c r="F13" s="2"/>
    </row>
    <row r="14" spans="1:6" s="68" customFormat="1" x14ac:dyDescent="0.2">
      <c r="A14" s="133">
        <v>44320</v>
      </c>
      <c r="B14" s="134">
        <v>1424</v>
      </c>
      <c r="C14" s="138" t="s">
        <v>232</v>
      </c>
      <c r="D14" s="138" t="s">
        <v>233</v>
      </c>
      <c r="E14" s="139" t="s">
        <v>171</v>
      </c>
      <c r="F14" s="2"/>
    </row>
    <row r="15" spans="1:6" s="68" customFormat="1" ht="11.25" hidden="1" customHeight="1" x14ac:dyDescent="0.2">
      <c r="A15" s="115"/>
      <c r="B15" s="112"/>
      <c r="C15" s="116"/>
      <c r="D15" s="116"/>
      <c r="E15" s="117"/>
      <c r="F15" s="2"/>
    </row>
    <row r="16" spans="1:6" ht="34.5" customHeight="1" x14ac:dyDescent="0.2">
      <c r="A16" s="69" t="s">
        <v>94</v>
      </c>
      <c r="B16" s="78">
        <f>SUM(B11:B15)</f>
        <v>3205.3412499999999</v>
      </c>
      <c r="C16" s="85" t="str">
        <f>IF(SUBTOTAL(3,B11:B15)=SUBTOTAL(103,B11:B15),'Summary and sign-off'!$A$48,'Summary and sign-off'!$A$49)</f>
        <v>Check - there are no hidden rows with data</v>
      </c>
      <c r="D16" s="166" t="str">
        <f>IF('Summary and sign-off'!F58='Summary and sign-off'!F54,'Summary and sign-off'!A51,'Summary and sign-off'!A50)</f>
        <v>Check - each entry provides sufficient information</v>
      </c>
      <c r="E16" s="166"/>
      <c r="F16" s="2"/>
    </row>
    <row r="17" spans="1:6" x14ac:dyDescent="0.2">
      <c r="A17" s="21"/>
      <c r="B17" s="20"/>
      <c r="C17" s="20"/>
      <c r="D17" s="20"/>
      <c r="E17" s="20"/>
      <c r="F17" s="38"/>
    </row>
    <row r="18" spans="1:6" x14ac:dyDescent="0.2">
      <c r="A18" s="21" t="s">
        <v>25</v>
      </c>
      <c r="B18" s="22"/>
      <c r="C18" s="27"/>
      <c r="D18" s="20"/>
      <c r="E18" s="20"/>
      <c r="F18" s="38"/>
    </row>
    <row r="19" spans="1:6" ht="12.75" customHeight="1" x14ac:dyDescent="0.2">
      <c r="A19" s="23" t="s">
        <v>95</v>
      </c>
      <c r="B19" s="23"/>
      <c r="C19" s="23"/>
      <c r="D19" s="23"/>
      <c r="E19" s="23"/>
      <c r="F19" s="38"/>
    </row>
    <row r="20" spans="1:6" x14ac:dyDescent="0.2">
      <c r="A20" s="23" t="s">
        <v>96</v>
      </c>
      <c r="B20" s="31"/>
      <c r="C20" s="43"/>
      <c r="D20" s="44"/>
      <c r="E20" s="44"/>
      <c r="F20" s="38"/>
    </row>
    <row r="21" spans="1:6" x14ac:dyDescent="0.2">
      <c r="A21" s="23" t="s">
        <v>31</v>
      </c>
      <c r="B21" s="25"/>
      <c r="C21" s="26"/>
      <c r="D21" s="26"/>
      <c r="E21" s="26"/>
      <c r="F21" s="27"/>
    </row>
    <row r="22" spans="1:6" x14ac:dyDescent="0.2">
      <c r="A22" s="31" t="s">
        <v>97</v>
      </c>
      <c r="B22" s="31"/>
      <c r="C22" s="43"/>
      <c r="D22" s="43"/>
      <c r="E22" s="43"/>
      <c r="F22" s="38"/>
    </row>
    <row r="23" spans="1:6" ht="12.75" customHeight="1" x14ac:dyDescent="0.2">
      <c r="A23" s="31" t="s">
        <v>98</v>
      </c>
      <c r="B23" s="31"/>
      <c r="C23" s="45"/>
      <c r="D23" s="45"/>
      <c r="E23" s="33"/>
      <c r="F23" s="38"/>
    </row>
    <row r="24" spans="1:6" x14ac:dyDescent="0.2">
      <c r="A24" s="20"/>
      <c r="B24" s="20"/>
      <c r="C24" s="20"/>
      <c r="D24" s="20"/>
      <c r="E24" s="20"/>
      <c r="F24" s="38"/>
    </row>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8"/>
  <sheetViews>
    <sheetView zoomScaleNormal="100" workbookViewId="0">
      <selection activeCell="F20" sqref="F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67" t="s">
        <v>61</v>
      </c>
      <c r="B1" s="167"/>
      <c r="C1" s="167"/>
      <c r="D1" s="167"/>
      <c r="E1" s="167"/>
      <c r="F1" s="24"/>
    </row>
    <row r="2" spans="1:6" ht="21" customHeight="1" x14ac:dyDescent="0.2">
      <c r="A2" s="4" t="s">
        <v>4</v>
      </c>
      <c r="B2" s="165" t="str">
        <f>'Summary and sign-off'!B2:F2</f>
        <v>Te Manatū Waka Ministry of Transport</v>
      </c>
      <c r="C2" s="165"/>
      <c r="D2" s="165"/>
      <c r="E2" s="165"/>
      <c r="F2" s="24"/>
    </row>
    <row r="3" spans="1:6" ht="21" customHeight="1" x14ac:dyDescent="0.2">
      <c r="A3" s="4" t="s">
        <v>62</v>
      </c>
      <c r="B3" s="165" t="str">
        <f>'Summary and sign-off'!B3:F3</f>
        <v>Peter Mersi</v>
      </c>
      <c r="C3" s="165"/>
      <c r="D3" s="165"/>
      <c r="E3" s="165"/>
      <c r="F3" s="24"/>
    </row>
    <row r="4" spans="1:6" ht="21" customHeight="1" x14ac:dyDescent="0.2">
      <c r="A4" s="4" t="s">
        <v>63</v>
      </c>
      <c r="B4" s="165">
        <f>'Summary and sign-off'!B4:F4</f>
        <v>44013</v>
      </c>
      <c r="C4" s="165"/>
      <c r="D4" s="165"/>
      <c r="E4" s="165"/>
      <c r="F4" s="24"/>
    </row>
    <row r="5" spans="1:6" ht="21" customHeight="1" x14ac:dyDescent="0.2">
      <c r="A5" s="4" t="s">
        <v>64</v>
      </c>
      <c r="B5" s="165">
        <f>'Summary and sign-off'!B5:F5</f>
        <v>44377</v>
      </c>
      <c r="C5" s="165"/>
      <c r="D5" s="165"/>
      <c r="E5" s="165"/>
      <c r="F5" s="24"/>
    </row>
    <row r="6" spans="1:6" ht="21" customHeight="1" x14ac:dyDescent="0.2">
      <c r="A6" s="4" t="s">
        <v>65</v>
      </c>
      <c r="B6" s="164" t="s">
        <v>33</v>
      </c>
      <c r="C6" s="164"/>
      <c r="D6" s="164"/>
      <c r="E6" s="164"/>
      <c r="F6" s="34"/>
    </row>
    <row r="7" spans="1:6" ht="21" customHeight="1" x14ac:dyDescent="0.2">
      <c r="A7" s="4" t="s">
        <v>8</v>
      </c>
      <c r="B7" s="164" t="s">
        <v>35</v>
      </c>
      <c r="C7" s="164"/>
      <c r="D7" s="164"/>
      <c r="E7" s="164"/>
      <c r="F7" s="34"/>
    </row>
    <row r="8" spans="1:6" ht="35.25" customHeight="1" x14ac:dyDescent="0.2">
      <c r="A8" s="170" t="s">
        <v>99</v>
      </c>
      <c r="B8" s="170"/>
      <c r="C8" s="181"/>
      <c r="D8" s="181"/>
      <c r="E8" s="181"/>
      <c r="F8" s="24"/>
    </row>
    <row r="9" spans="1:6" ht="35.25" customHeight="1" x14ac:dyDescent="0.2">
      <c r="A9" s="182" t="s">
        <v>100</v>
      </c>
      <c r="B9" s="183"/>
      <c r="C9" s="183"/>
      <c r="D9" s="183"/>
      <c r="E9" s="183"/>
      <c r="F9" s="24"/>
    </row>
    <row r="10" spans="1:6" ht="27" customHeight="1" x14ac:dyDescent="0.2">
      <c r="A10" s="35" t="s">
        <v>69</v>
      </c>
      <c r="B10" s="35" t="s">
        <v>14</v>
      </c>
      <c r="C10" s="35" t="s">
        <v>101</v>
      </c>
      <c r="D10" s="35" t="s">
        <v>102</v>
      </c>
      <c r="E10" s="35" t="s">
        <v>73</v>
      </c>
      <c r="F10" s="36"/>
    </row>
    <row r="11" spans="1:6" s="68" customFormat="1" hidden="1" x14ac:dyDescent="0.2">
      <c r="A11" s="115"/>
      <c r="B11" s="112"/>
      <c r="C11" s="116"/>
      <c r="D11" s="116"/>
      <c r="E11" s="117"/>
      <c r="F11" s="3"/>
    </row>
    <row r="12" spans="1:6" s="68" customFormat="1" x14ac:dyDescent="0.2">
      <c r="A12" s="133">
        <v>44013</v>
      </c>
      <c r="B12" s="134">
        <v>739.13</v>
      </c>
      <c r="C12" s="138" t="s">
        <v>125</v>
      </c>
      <c r="D12" s="138"/>
      <c r="E12" s="139"/>
      <c r="F12" s="3"/>
    </row>
    <row r="13" spans="1:6" s="68" customFormat="1" x14ac:dyDescent="0.2">
      <c r="A13" s="133">
        <v>44044</v>
      </c>
      <c r="B13" s="134">
        <v>739.13</v>
      </c>
      <c r="C13" s="138" t="s">
        <v>124</v>
      </c>
      <c r="D13" s="138"/>
      <c r="E13" s="139"/>
      <c r="F13" s="3"/>
    </row>
    <row r="14" spans="1:6" s="68" customFormat="1" x14ac:dyDescent="0.2">
      <c r="A14" s="133">
        <v>44075</v>
      </c>
      <c r="B14" s="134">
        <v>739.13</v>
      </c>
      <c r="C14" s="138" t="s">
        <v>155</v>
      </c>
      <c r="D14" s="138"/>
      <c r="E14" s="139"/>
      <c r="F14" s="3"/>
    </row>
    <row r="15" spans="1:6" s="68" customFormat="1" x14ac:dyDescent="0.2">
      <c r="A15" s="133">
        <v>44105</v>
      </c>
      <c r="B15" s="134">
        <v>739.13</v>
      </c>
      <c r="C15" s="138" t="s">
        <v>156</v>
      </c>
      <c r="D15" s="138"/>
      <c r="E15" s="139"/>
      <c r="F15" s="3"/>
    </row>
    <row r="16" spans="1:6" s="68" customFormat="1" x14ac:dyDescent="0.2">
      <c r="A16" s="133">
        <v>44136</v>
      </c>
      <c r="B16" s="134">
        <v>739.13</v>
      </c>
      <c r="C16" s="138" t="s">
        <v>157</v>
      </c>
      <c r="D16" s="138"/>
      <c r="E16" s="139"/>
      <c r="F16" s="3"/>
    </row>
    <row r="17" spans="1:6" s="68" customFormat="1" x14ac:dyDescent="0.2">
      <c r="A17" s="133">
        <v>44166</v>
      </c>
      <c r="B17" s="134">
        <v>739.13</v>
      </c>
      <c r="C17" s="138" t="s">
        <v>158</v>
      </c>
      <c r="D17" s="138"/>
      <c r="E17" s="139"/>
      <c r="F17" s="3"/>
    </row>
    <row r="18" spans="1:6" s="68" customFormat="1" x14ac:dyDescent="0.2">
      <c r="A18" s="133">
        <v>44069</v>
      </c>
      <c r="B18" s="134">
        <v>17.39</v>
      </c>
      <c r="C18" s="138" t="s">
        <v>127</v>
      </c>
      <c r="D18" s="138" t="s">
        <v>235</v>
      </c>
      <c r="E18" s="139" t="s">
        <v>123</v>
      </c>
      <c r="F18" s="3"/>
    </row>
    <row r="19" spans="1:6" s="68" customFormat="1" x14ac:dyDescent="0.2">
      <c r="A19" s="133">
        <v>44104</v>
      </c>
      <c r="B19" s="134">
        <v>739.13</v>
      </c>
      <c r="C19" s="138" t="s">
        <v>142</v>
      </c>
      <c r="D19" s="138"/>
      <c r="E19" s="139"/>
      <c r="F19" s="3"/>
    </row>
    <row r="20" spans="1:6" s="68" customFormat="1" x14ac:dyDescent="0.2">
      <c r="A20" s="133">
        <v>44131</v>
      </c>
      <c r="B20" s="134">
        <v>166.09</v>
      </c>
      <c r="C20" s="138" t="s">
        <v>154</v>
      </c>
      <c r="D20" s="138" t="s">
        <v>211</v>
      </c>
      <c r="E20" s="139"/>
      <c r="F20" s="3"/>
    </row>
    <row r="21" spans="1:6" s="68" customFormat="1" x14ac:dyDescent="0.2">
      <c r="A21" s="133">
        <v>44225</v>
      </c>
      <c r="B21" s="134">
        <v>473.91</v>
      </c>
      <c r="C21" s="138" t="s">
        <v>166</v>
      </c>
      <c r="D21" s="138" t="s">
        <v>234</v>
      </c>
      <c r="E21" s="139"/>
      <c r="F21" s="3"/>
    </row>
    <row r="22" spans="1:6" s="68" customFormat="1" x14ac:dyDescent="0.2">
      <c r="A22" s="133">
        <v>44197</v>
      </c>
      <c r="B22" s="134">
        <v>739.13</v>
      </c>
      <c r="C22" s="138" t="s">
        <v>178</v>
      </c>
      <c r="D22" s="138"/>
      <c r="E22" s="139"/>
      <c r="F22" s="3"/>
    </row>
    <row r="23" spans="1:6" s="68" customFormat="1" x14ac:dyDescent="0.2">
      <c r="A23" s="137">
        <v>44228</v>
      </c>
      <c r="B23" s="134">
        <v>739.13</v>
      </c>
      <c r="C23" s="138" t="s">
        <v>179</v>
      </c>
      <c r="D23" s="138"/>
      <c r="E23" s="139"/>
      <c r="F23" s="3"/>
    </row>
    <row r="24" spans="1:6" s="68" customFormat="1" x14ac:dyDescent="0.2">
      <c r="A24" s="137">
        <v>44256</v>
      </c>
      <c r="B24" s="134">
        <v>739.13</v>
      </c>
      <c r="C24" s="138" t="s">
        <v>180</v>
      </c>
      <c r="D24" s="138"/>
      <c r="E24" s="139"/>
      <c r="F24" s="3"/>
    </row>
    <row r="25" spans="1:6" s="68" customFormat="1" x14ac:dyDescent="0.2">
      <c r="A25" s="137">
        <v>44287</v>
      </c>
      <c r="B25" s="134">
        <v>793.13</v>
      </c>
      <c r="C25" s="138" t="s">
        <v>187</v>
      </c>
      <c r="D25" s="138"/>
      <c r="E25" s="139"/>
      <c r="F25" s="3"/>
    </row>
    <row r="26" spans="1:6" s="68" customFormat="1" x14ac:dyDescent="0.2">
      <c r="A26" s="137">
        <v>44299</v>
      </c>
      <c r="B26" s="134">
        <v>7906.67</v>
      </c>
      <c r="C26" s="138" t="s">
        <v>188</v>
      </c>
      <c r="D26" s="138" t="s">
        <v>234</v>
      </c>
      <c r="E26" s="139"/>
      <c r="F26" s="3"/>
    </row>
    <row r="27" spans="1:6" s="68" customFormat="1" x14ac:dyDescent="0.2">
      <c r="A27" s="137">
        <v>44317</v>
      </c>
      <c r="B27" s="134">
        <v>739.13</v>
      </c>
      <c r="C27" s="138" t="s">
        <v>199</v>
      </c>
      <c r="D27" s="138"/>
      <c r="E27" s="139"/>
      <c r="F27" s="3"/>
    </row>
    <row r="28" spans="1:6" s="68" customFormat="1" x14ac:dyDescent="0.2">
      <c r="A28" s="137">
        <v>44319</v>
      </c>
      <c r="B28" s="134">
        <v>121.74</v>
      </c>
      <c r="C28" s="138" t="s">
        <v>198</v>
      </c>
      <c r="D28" s="138" t="s">
        <v>234</v>
      </c>
      <c r="E28" s="139"/>
      <c r="F28" s="3"/>
    </row>
    <row r="29" spans="1:6" s="68" customFormat="1" x14ac:dyDescent="0.2">
      <c r="A29" s="137">
        <v>44348</v>
      </c>
      <c r="B29" s="134">
        <v>739.13</v>
      </c>
      <c r="C29" s="138" t="s">
        <v>202</v>
      </c>
      <c r="D29" s="138"/>
      <c r="E29" s="139"/>
      <c r="F29" s="3"/>
    </row>
    <row r="30" spans="1:6" s="68" customFormat="1" x14ac:dyDescent="0.2">
      <c r="A30" s="137"/>
      <c r="B30" s="134"/>
      <c r="C30" s="138"/>
      <c r="D30" s="138"/>
      <c r="E30" s="139"/>
      <c r="F30" s="3"/>
    </row>
    <row r="31" spans="1:6" s="68" customFormat="1" x14ac:dyDescent="0.2">
      <c r="A31" s="137"/>
      <c r="B31" s="134"/>
      <c r="C31" s="138"/>
      <c r="D31" s="138"/>
      <c r="E31" s="139"/>
      <c r="F31" s="3"/>
    </row>
    <row r="32" spans="1:6" s="68" customFormat="1" hidden="1" x14ac:dyDescent="0.2">
      <c r="A32" s="115"/>
      <c r="B32" s="112"/>
      <c r="C32" s="116"/>
      <c r="D32" s="116"/>
      <c r="E32" s="117"/>
      <c r="F32" s="3"/>
    </row>
    <row r="33" spans="1:6" ht="34.5" customHeight="1" x14ac:dyDescent="0.2">
      <c r="A33" s="69" t="s">
        <v>103</v>
      </c>
      <c r="B33" s="78">
        <f>SUM(B11:B32)</f>
        <v>18348.490000000002</v>
      </c>
      <c r="C33" s="85" t="str">
        <f>IF(SUBTOTAL(3,B11:B32)=SUBTOTAL(103,B11:B32),'Summary and sign-off'!$A$48,'Summary and sign-off'!$A$49)</f>
        <v>Check - there are no hidden rows with data</v>
      </c>
      <c r="D33" s="166" t="str">
        <f>IF('Summary and sign-off'!F59='Summary and sign-off'!F54,'Summary and sign-off'!A51,'Summary and sign-off'!A50)</f>
        <v>Not all lines have an entry for "Cost in NZ$" and "Type of expense"</v>
      </c>
      <c r="E33" s="166"/>
      <c r="F33" s="37"/>
    </row>
    <row r="34" spans="1:6" ht="14.1" customHeight="1" x14ac:dyDescent="0.2">
      <c r="A34" s="38"/>
      <c r="B34" s="27"/>
      <c r="C34" s="20"/>
      <c r="D34" s="20"/>
      <c r="E34" s="20"/>
      <c r="F34" s="24"/>
    </row>
    <row r="35" spans="1:6" x14ac:dyDescent="0.2">
      <c r="A35" s="21" t="s">
        <v>104</v>
      </c>
      <c r="B35" s="20"/>
      <c r="C35" s="20"/>
      <c r="D35" s="20"/>
      <c r="E35" s="20"/>
      <c r="F35" s="24"/>
    </row>
    <row r="36" spans="1:6" ht="12.6" customHeight="1" x14ac:dyDescent="0.2">
      <c r="A36" s="23" t="s">
        <v>83</v>
      </c>
      <c r="B36" s="20"/>
      <c r="C36" s="20"/>
      <c r="D36" s="20"/>
      <c r="E36" s="20"/>
      <c r="F36" s="24"/>
    </row>
    <row r="37" spans="1:6" x14ac:dyDescent="0.2">
      <c r="A37" s="23" t="s">
        <v>31</v>
      </c>
      <c r="B37" s="25"/>
      <c r="C37" s="26"/>
      <c r="D37" s="26"/>
      <c r="E37" s="26"/>
      <c r="F37" s="27"/>
    </row>
    <row r="38" spans="1:6" x14ac:dyDescent="0.2">
      <c r="A38" s="31" t="s">
        <v>97</v>
      </c>
      <c r="B38" s="32"/>
      <c r="C38" s="27"/>
      <c r="D38" s="27"/>
      <c r="E38" s="27"/>
      <c r="F38" s="27"/>
    </row>
    <row r="39" spans="1:6" ht="12.75" customHeight="1" x14ac:dyDescent="0.2">
      <c r="A39" s="31" t="s">
        <v>98</v>
      </c>
      <c r="B39" s="39"/>
      <c r="C39" s="33"/>
      <c r="D39" s="33"/>
      <c r="E39" s="33"/>
      <c r="F39" s="33"/>
    </row>
    <row r="40" spans="1:6" x14ac:dyDescent="0.2">
      <c r="A40" s="38"/>
      <c r="B40" s="40"/>
      <c r="C40" s="20"/>
      <c r="D40" s="20"/>
      <c r="E40" s="20"/>
      <c r="F40" s="38"/>
    </row>
    <row r="41" spans="1:6" hidden="1" x14ac:dyDescent="0.2">
      <c r="A41" s="20"/>
      <c r="B41" s="20"/>
      <c r="C41" s="20"/>
      <c r="D41" s="20"/>
      <c r="E41" s="38"/>
    </row>
    <row r="42" spans="1:6" ht="12.75" hidden="1" customHeight="1" x14ac:dyDescent="0.2"/>
    <row r="43" spans="1:6" hidden="1" x14ac:dyDescent="0.2">
      <c r="A43" s="41"/>
      <c r="B43" s="41"/>
      <c r="C43" s="41"/>
      <c r="D43" s="41"/>
      <c r="E43" s="41"/>
      <c r="F43" s="24"/>
    </row>
    <row r="44" spans="1:6" hidden="1" x14ac:dyDescent="0.2">
      <c r="A44" s="41"/>
      <c r="B44" s="41"/>
      <c r="C44" s="41"/>
      <c r="D44" s="41"/>
      <c r="E44" s="41"/>
      <c r="F44" s="24"/>
    </row>
    <row r="45" spans="1:6" hidden="1" x14ac:dyDescent="0.2">
      <c r="A45" s="41"/>
      <c r="B45" s="41"/>
      <c r="C45" s="41"/>
      <c r="D45" s="41"/>
      <c r="E45" s="41"/>
      <c r="F45" s="24"/>
    </row>
    <row r="46" spans="1:6" hidden="1" x14ac:dyDescent="0.2">
      <c r="A46" s="41"/>
      <c r="B46" s="41"/>
      <c r="C46" s="41"/>
      <c r="D46" s="41"/>
      <c r="E46" s="41"/>
      <c r="F46" s="24"/>
    </row>
    <row r="47" spans="1:6" hidden="1" x14ac:dyDescent="0.2">
      <c r="A47" s="41"/>
      <c r="B47" s="41"/>
      <c r="C47" s="41"/>
      <c r="D47" s="41"/>
      <c r="E47" s="41"/>
      <c r="F47" s="24"/>
    </row>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sheetData>
  <sheetProtection sheet="1" formatCells="0" insertRows="0" deleteRows="0"/>
  <mergeCells count="10">
    <mergeCell ref="D33:E3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A22 A23:A30 A31"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121"/>
  <sheetViews>
    <sheetView topLeftCell="A49" zoomScaleNormal="100" workbookViewId="0">
      <selection activeCell="G79" sqref="G7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67" t="s">
        <v>105</v>
      </c>
      <c r="B1" s="167"/>
      <c r="C1" s="167"/>
      <c r="D1" s="167"/>
      <c r="E1" s="167"/>
      <c r="F1" s="167"/>
    </row>
    <row r="2" spans="1:6" ht="21" customHeight="1" x14ac:dyDescent="0.2">
      <c r="A2" s="4" t="s">
        <v>4</v>
      </c>
      <c r="B2" s="165" t="str">
        <f>'Summary and sign-off'!B2:F2</f>
        <v>Te Manatū Waka Ministry of Transport</v>
      </c>
      <c r="C2" s="165"/>
      <c r="D2" s="165"/>
      <c r="E2" s="165"/>
      <c r="F2" s="165"/>
    </row>
    <row r="3" spans="1:6" ht="21" customHeight="1" x14ac:dyDescent="0.2">
      <c r="A3" s="4" t="s">
        <v>62</v>
      </c>
      <c r="B3" s="165" t="str">
        <f>'Summary and sign-off'!B3:F3</f>
        <v>Peter Mersi</v>
      </c>
      <c r="C3" s="165"/>
      <c r="D3" s="165"/>
      <c r="E3" s="165"/>
      <c r="F3" s="165"/>
    </row>
    <row r="4" spans="1:6" ht="21" customHeight="1" x14ac:dyDescent="0.2">
      <c r="A4" s="4" t="s">
        <v>63</v>
      </c>
      <c r="B4" s="165">
        <f>'Summary and sign-off'!B4:F4</f>
        <v>44013</v>
      </c>
      <c r="C4" s="165"/>
      <c r="D4" s="165"/>
      <c r="E4" s="165"/>
      <c r="F4" s="165"/>
    </row>
    <row r="5" spans="1:6" ht="21" customHeight="1" x14ac:dyDescent="0.2">
      <c r="A5" s="4" t="s">
        <v>64</v>
      </c>
      <c r="B5" s="165">
        <f>'Summary and sign-off'!B5:F5</f>
        <v>44377</v>
      </c>
      <c r="C5" s="165"/>
      <c r="D5" s="165"/>
      <c r="E5" s="165"/>
      <c r="F5" s="165"/>
    </row>
    <row r="6" spans="1:6" ht="21" customHeight="1" x14ac:dyDescent="0.2">
      <c r="A6" s="4" t="s">
        <v>106</v>
      </c>
      <c r="B6" s="164"/>
      <c r="C6" s="164"/>
      <c r="D6" s="164"/>
      <c r="E6" s="164"/>
      <c r="F6" s="164"/>
    </row>
    <row r="7" spans="1:6" ht="21" customHeight="1" x14ac:dyDescent="0.2">
      <c r="A7" s="4" t="s">
        <v>8</v>
      </c>
      <c r="B7" s="164" t="s">
        <v>35</v>
      </c>
      <c r="C7" s="164"/>
      <c r="D7" s="164"/>
      <c r="E7" s="164"/>
      <c r="F7" s="164"/>
    </row>
    <row r="8" spans="1:6" ht="36" customHeight="1" x14ac:dyDescent="0.2">
      <c r="A8" s="170" t="s">
        <v>107</v>
      </c>
      <c r="B8" s="170"/>
      <c r="C8" s="170"/>
      <c r="D8" s="170"/>
      <c r="E8" s="170"/>
      <c r="F8" s="170"/>
    </row>
    <row r="9" spans="1:6" ht="36" customHeight="1" x14ac:dyDescent="0.2">
      <c r="A9" s="182" t="s">
        <v>108</v>
      </c>
      <c r="B9" s="183"/>
      <c r="C9" s="183"/>
      <c r="D9" s="183"/>
      <c r="E9" s="183"/>
      <c r="F9" s="183"/>
    </row>
    <row r="10" spans="1:6" ht="39" customHeight="1" x14ac:dyDescent="0.2">
      <c r="A10" s="35" t="s">
        <v>69</v>
      </c>
      <c r="B10" s="128" t="s">
        <v>109</v>
      </c>
      <c r="C10" s="128" t="s">
        <v>110</v>
      </c>
      <c r="D10" s="128" t="s">
        <v>111</v>
      </c>
      <c r="E10" s="128" t="s">
        <v>343</v>
      </c>
      <c r="F10" s="128" t="s">
        <v>112</v>
      </c>
    </row>
    <row r="11" spans="1:6" s="68" customFormat="1" hidden="1" x14ac:dyDescent="0.2">
      <c r="A11" s="111"/>
      <c r="B11" s="116"/>
      <c r="C11" s="118"/>
      <c r="D11" s="116"/>
      <c r="E11" s="119"/>
      <c r="F11" s="117"/>
    </row>
    <row r="12" spans="1:6" s="68" customFormat="1" ht="63.75" x14ac:dyDescent="0.2">
      <c r="A12" s="133">
        <v>43789</v>
      </c>
      <c r="B12" s="140" t="s">
        <v>167</v>
      </c>
      <c r="C12" s="141" t="s">
        <v>48</v>
      </c>
      <c r="D12" s="140" t="s">
        <v>168</v>
      </c>
      <c r="E12" s="142" t="s">
        <v>43</v>
      </c>
      <c r="F12" s="143" t="s">
        <v>169</v>
      </c>
    </row>
    <row r="13" spans="1:6" s="68" customFormat="1" x14ac:dyDescent="0.2">
      <c r="A13" s="133">
        <v>44043</v>
      </c>
      <c r="B13" s="140" t="s">
        <v>236</v>
      </c>
      <c r="C13" s="141" t="s">
        <v>49</v>
      </c>
      <c r="D13" s="140" t="s">
        <v>237</v>
      </c>
      <c r="E13" s="142" t="s">
        <v>43</v>
      </c>
      <c r="F13" s="143"/>
    </row>
    <row r="14" spans="1:6" s="68" customFormat="1" x14ac:dyDescent="0.2">
      <c r="A14" s="133">
        <v>44048</v>
      </c>
      <c r="B14" s="140" t="s">
        <v>238</v>
      </c>
      <c r="C14" s="141" t="s">
        <v>49</v>
      </c>
      <c r="D14" s="140" t="s">
        <v>239</v>
      </c>
      <c r="E14" s="142" t="s">
        <v>43</v>
      </c>
      <c r="F14" s="143"/>
    </row>
    <row r="15" spans="1:6" s="68" customFormat="1" ht="25.5" x14ac:dyDescent="0.2">
      <c r="A15" s="133">
        <v>44060</v>
      </c>
      <c r="B15" s="140" t="s">
        <v>240</v>
      </c>
      <c r="C15" s="141" t="s">
        <v>49</v>
      </c>
      <c r="D15" s="140" t="s">
        <v>241</v>
      </c>
      <c r="E15" s="142" t="s">
        <v>43</v>
      </c>
      <c r="F15" s="143"/>
    </row>
    <row r="16" spans="1:6" s="68" customFormat="1" x14ac:dyDescent="0.2">
      <c r="A16" s="133">
        <v>44063</v>
      </c>
      <c r="B16" s="140" t="s">
        <v>242</v>
      </c>
      <c r="C16" s="141" t="s">
        <v>49</v>
      </c>
      <c r="D16" s="140" t="s">
        <v>243</v>
      </c>
      <c r="E16" s="142" t="s">
        <v>43</v>
      </c>
      <c r="F16" s="143"/>
    </row>
    <row r="17" spans="1:6" s="68" customFormat="1" ht="25.5" x14ac:dyDescent="0.2">
      <c r="A17" s="133">
        <v>44068</v>
      </c>
      <c r="B17" s="140" t="s">
        <v>244</v>
      </c>
      <c r="C17" s="141" t="s">
        <v>49</v>
      </c>
      <c r="D17" s="140" t="s">
        <v>245</v>
      </c>
      <c r="E17" s="142" t="s">
        <v>43</v>
      </c>
      <c r="F17" s="143"/>
    </row>
    <row r="18" spans="1:6" s="68" customFormat="1" x14ac:dyDescent="0.2">
      <c r="A18" s="133">
        <v>44091</v>
      </c>
      <c r="B18" s="140" t="s">
        <v>246</v>
      </c>
      <c r="C18" s="141" t="s">
        <v>48</v>
      </c>
      <c r="D18" s="140" t="s">
        <v>247</v>
      </c>
      <c r="E18" s="142" t="s">
        <v>43</v>
      </c>
      <c r="F18" s="143"/>
    </row>
    <row r="19" spans="1:6" s="68" customFormat="1" ht="25.5" x14ac:dyDescent="0.2">
      <c r="A19" s="133">
        <v>44126</v>
      </c>
      <c r="B19" s="140" t="s">
        <v>248</v>
      </c>
      <c r="C19" s="141" t="s">
        <v>49</v>
      </c>
      <c r="D19" s="140" t="s">
        <v>249</v>
      </c>
      <c r="E19" s="142" t="s">
        <v>43</v>
      </c>
      <c r="F19" s="143"/>
    </row>
    <row r="20" spans="1:6" s="68" customFormat="1" x14ac:dyDescent="0.2">
      <c r="A20" s="133">
        <v>44139</v>
      </c>
      <c r="B20" s="140" t="s">
        <v>250</v>
      </c>
      <c r="C20" s="141" t="s">
        <v>49</v>
      </c>
      <c r="D20" s="140" t="s">
        <v>251</v>
      </c>
      <c r="E20" s="142" t="s">
        <v>43</v>
      </c>
      <c r="F20" s="143"/>
    </row>
    <row r="21" spans="1:6" s="68" customFormat="1" x14ac:dyDescent="0.2">
      <c r="A21" s="133">
        <v>44139</v>
      </c>
      <c r="B21" s="140" t="s">
        <v>252</v>
      </c>
      <c r="C21" s="141" t="s">
        <v>49</v>
      </c>
      <c r="D21" s="140" t="s">
        <v>253</v>
      </c>
      <c r="E21" s="142" t="s">
        <v>43</v>
      </c>
      <c r="F21" s="143"/>
    </row>
    <row r="22" spans="1:6" s="68" customFormat="1" x14ac:dyDescent="0.2">
      <c r="A22" s="133">
        <v>44144</v>
      </c>
      <c r="B22" s="140" t="s">
        <v>254</v>
      </c>
      <c r="C22" s="141" t="s">
        <v>48</v>
      </c>
      <c r="D22" s="140" t="s">
        <v>255</v>
      </c>
      <c r="E22" s="142" t="s">
        <v>44</v>
      </c>
      <c r="F22" s="143"/>
    </row>
    <row r="23" spans="1:6" s="68" customFormat="1" x14ac:dyDescent="0.2">
      <c r="A23" s="133">
        <v>44145</v>
      </c>
      <c r="B23" s="140" t="s">
        <v>256</v>
      </c>
      <c r="C23" s="141" t="s">
        <v>49</v>
      </c>
      <c r="D23" s="140" t="s">
        <v>257</v>
      </c>
      <c r="E23" s="142" t="s">
        <v>43</v>
      </c>
      <c r="F23" s="143"/>
    </row>
    <row r="24" spans="1:6" s="68" customFormat="1" x14ac:dyDescent="0.2">
      <c r="A24" s="133">
        <v>44145</v>
      </c>
      <c r="B24" s="140" t="s">
        <v>258</v>
      </c>
      <c r="C24" s="141" t="s">
        <v>48</v>
      </c>
      <c r="D24" s="140" t="s">
        <v>259</v>
      </c>
      <c r="E24" s="142" t="s">
        <v>43</v>
      </c>
      <c r="F24" s="143"/>
    </row>
    <row r="25" spans="1:6" s="68" customFormat="1" x14ac:dyDescent="0.2">
      <c r="A25" s="133">
        <v>44147</v>
      </c>
      <c r="B25" s="140" t="s">
        <v>260</v>
      </c>
      <c r="C25" s="141" t="s">
        <v>49</v>
      </c>
      <c r="D25" s="140" t="s">
        <v>261</v>
      </c>
      <c r="E25" s="142" t="s">
        <v>44</v>
      </c>
      <c r="F25" s="143"/>
    </row>
    <row r="26" spans="1:6" s="68" customFormat="1" x14ac:dyDescent="0.2">
      <c r="A26" s="133">
        <v>44147</v>
      </c>
      <c r="B26" s="140" t="s">
        <v>262</v>
      </c>
      <c r="C26" s="141" t="s">
        <v>49</v>
      </c>
      <c r="D26" s="140" t="s">
        <v>263</v>
      </c>
      <c r="E26" s="142" t="s">
        <v>43</v>
      </c>
      <c r="F26" s="143"/>
    </row>
    <row r="27" spans="1:6" s="68" customFormat="1" ht="38.25" x14ac:dyDescent="0.2">
      <c r="A27" s="133">
        <v>44153</v>
      </c>
      <c r="B27" s="140" t="s">
        <v>133</v>
      </c>
      <c r="C27" s="141" t="s">
        <v>49</v>
      </c>
      <c r="D27" s="140" t="s">
        <v>134</v>
      </c>
      <c r="E27" s="142" t="s">
        <v>44</v>
      </c>
      <c r="F27" s="143"/>
    </row>
    <row r="28" spans="1:6" s="68" customFormat="1" x14ac:dyDescent="0.2">
      <c r="A28" s="133">
        <v>44158</v>
      </c>
      <c r="B28" s="140" t="s">
        <v>264</v>
      </c>
      <c r="C28" s="141" t="s">
        <v>49</v>
      </c>
      <c r="D28" s="140" t="s">
        <v>265</v>
      </c>
      <c r="E28" s="142" t="s">
        <v>43</v>
      </c>
      <c r="F28" s="143"/>
    </row>
    <row r="29" spans="1:6" s="68" customFormat="1" x14ac:dyDescent="0.2">
      <c r="A29" s="133">
        <v>44161</v>
      </c>
      <c r="B29" s="140" t="s">
        <v>266</v>
      </c>
      <c r="C29" s="141" t="s">
        <v>48</v>
      </c>
      <c r="D29" s="140" t="s">
        <v>267</v>
      </c>
      <c r="E29" s="142" t="s">
        <v>43</v>
      </c>
      <c r="F29" s="143"/>
    </row>
    <row r="30" spans="1:6" s="68" customFormat="1" ht="25.5" x14ac:dyDescent="0.2">
      <c r="A30" s="133">
        <v>44167</v>
      </c>
      <c r="B30" s="140" t="s">
        <v>268</v>
      </c>
      <c r="C30" s="141" t="s">
        <v>49</v>
      </c>
      <c r="D30" s="140" t="s">
        <v>269</v>
      </c>
      <c r="E30" s="142" t="s">
        <v>43</v>
      </c>
      <c r="F30" s="143"/>
    </row>
    <row r="31" spans="1:6" s="68" customFormat="1" ht="25.5" x14ac:dyDescent="0.2">
      <c r="A31" s="133">
        <v>44168</v>
      </c>
      <c r="B31" s="140" t="s">
        <v>270</v>
      </c>
      <c r="C31" s="141" t="s">
        <v>49</v>
      </c>
      <c r="D31" s="140" t="s">
        <v>271</v>
      </c>
      <c r="E31" s="142" t="s">
        <v>43</v>
      </c>
      <c r="F31" s="143"/>
    </row>
    <row r="32" spans="1:6" s="68" customFormat="1" x14ac:dyDescent="0.2">
      <c r="A32" s="133">
        <v>44168</v>
      </c>
      <c r="B32" s="140" t="s">
        <v>272</v>
      </c>
      <c r="C32" s="141" t="s">
        <v>49</v>
      </c>
      <c r="D32" s="140" t="s">
        <v>273</v>
      </c>
      <c r="E32" s="142" t="s">
        <v>43</v>
      </c>
      <c r="F32" s="143"/>
    </row>
    <row r="33" spans="1:6" s="68" customFormat="1" ht="25.5" x14ac:dyDescent="0.2">
      <c r="A33" s="133">
        <v>44172</v>
      </c>
      <c r="B33" s="140" t="s">
        <v>150</v>
      </c>
      <c r="C33" s="141" t="s">
        <v>48</v>
      </c>
      <c r="D33" s="140" t="s">
        <v>151</v>
      </c>
      <c r="E33" s="142" t="s">
        <v>43</v>
      </c>
      <c r="F33" s="143" t="s">
        <v>152</v>
      </c>
    </row>
    <row r="34" spans="1:6" s="68" customFormat="1" x14ac:dyDescent="0.2">
      <c r="A34" s="133">
        <v>44173</v>
      </c>
      <c r="B34" s="140" t="s">
        <v>274</v>
      </c>
      <c r="C34" s="141" t="s">
        <v>49</v>
      </c>
      <c r="D34" s="140" t="s">
        <v>275</v>
      </c>
      <c r="E34" s="142" t="s">
        <v>43</v>
      </c>
      <c r="F34" s="143"/>
    </row>
    <row r="35" spans="1:6" s="68" customFormat="1" ht="25.5" x14ac:dyDescent="0.2">
      <c r="A35" s="133">
        <v>44173</v>
      </c>
      <c r="B35" s="140" t="s">
        <v>276</v>
      </c>
      <c r="C35" s="141" t="s">
        <v>49</v>
      </c>
      <c r="D35" s="140" t="s">
        <v>277</v>
      </c>
      <c r="E35" s="142" t="s">
        <v>43</v>
      </c>
      <c r="F35" s="143"/>
    </row>
    <row r="36" spans="1:6" s="68" customFormat="1" ht="25.5" x14ac:dyDescent="0.2">
      <c r="A36" s="133">
        <v>44174</v>
      </c>
      <c r="B36" s="140" t="s">
        <v>278</v>
      </c>
      <c r="C36" s="141" t="s">
        <v>49</v>
      </c>
      <c r="D36" s="140" t="s">
        <v>279</v>
      </c>
      <c r="E36" s="142" t="s">
        <v>43</v>
      </c>
      <c r="F36" s="143"/>
    </row>
    <row r="37" spans="1:6" s="68" customFormat="1" ht="25.5" x14ac:dyDescent="0.2">
      <c r="A37" s="133">
        <v>44175</v>
      </c>
      <c r="B37" s="140" t="s">
        <v>336</v>
      </c>
      <c r="C37" s="141" t="s">
        <v>49</v>
      </c>
      <c r="D37" s="140" t="s">
        <v>280</v>
      </c>
      <c r="E37" s="142" t="s">
        <v>44</v>
      </c>
      <c r="F37" s="143"/>
    </row>
    <row r="38" spans="1:6" s="68" customFormat="1" x14ac:dyDescent="0.2">
      <c r="A38" s="133">
        <v>44207</v>
      </c>
      <c r="B38" s="140" t="s">
        <v>163</v>
      </c>
      <c r="C38" s="141" t="s">
        <v>48</v>
      </c>
      <c r="D38" s="140" t="s">
        <v>164</v>
      </c>
      <c r="E38" s="142" t="s">
        <v>43</v>
      </c>
      <c r="F38" s="143" t="s">
        <v>165</v>
      </c>
    </row>
    <row r="39" spans="1:6" s="68" customFormat="1" ht="25.5" x14ac:dyDescent="0.2">
      <c r="A39" s="133">
        <v>44207</v>
      </c>
      <c r="B39" s="140" t="s">
        <v>161</v>
      </c>
      <c r="C39" s="141" t="s">
        <v>48</v>
      </c>
      <c r="D39" s="140" t="s">
        <v>162</v>
      </c>
      <c r="E39" s="142" t="s">
        <v>43</v>
      </c>
      <c r="F39" s="143" t="s">
        <v>152</v>
      </c>
    </row>
    <row r="40" spans="1:6" s="68" customFormat="1" ht="25.5" x14ac:dyDescent="0.2">
      <c r="A40" s="133">
        <v>44216</v>
      </c>
      <c r="B40" s="140" t="s">
        <v>159</v>
      </c>
      <c r="C40" s="141" t="s">
        <v>48</v>
      </c>
      <c r="D40" s="140" t="s">
        <v>160</v>
      </c>
      <c r="E40" s="142" t="s">
        <v>43</v>
      </c>
      <c r="F40" s="143" t="s">
        <v>152</v>
      </c>
    </row>
    <row r="41" spans="1:6" s="68" customFormat="1" ht="25.5" x14ac:dyDescent="0.2">
      <c r="A41" s="133">
        <v>44252</v>
      </c>
      <c r="B41" s="140" t="s">
        <v>281</v>
      </c>
      <c r="C41" s="141" t="s">
        <v>49</v>
      </c>
      <c r="D41" s="140" t="s">
        <v>282</v>
      </c>
      <c r="E41" s="142" t="s">
        <v>43</v>
      </c>
      <c r="F41" s="143"/>
    </row>
    <row r="42" spans="1:6" s="68" customFormat="1" x14ac:dyDescent="0.2">
      <c r="A42" s="133">
        <v>44249</v>
      </c>
      <c r="B42" s="140" t="s">
        <v>283</v>
      </c>
      <c r="C42" s="141" t="s">
        <v>48</v>
      </c>
      <c r="D42" s="140" t="s">
        <v>284</v>
      </c>
      <c r="E42" s="142" t="s">
        <v>43</v>
      </c>
      <c r="F42" s="143"/>
    </row>
    <row r="43" spans="1:6" s="68" customFormat="1" x14ac:dyDescent="0.2">
      <c r="A43" s="133">
        <v>44250</v>
      </c>
      <c r="B43" s="140" t="s">
        <v>285</v>
      </c>
      <c r="C43" s="141" t="s">
        <v>49</v>
      </c>
      <c r="D43" s="140" t="s">
        <v>186</v>
      </c>
      <c r="E43" s="142" t="s">
        <v>43</v>
      </c>
      <c r="F43" s="143"/>
    </row>
    <row r="44" spans="1:6" s="68" customFormat="1" x14ac:dyDescent="0.2">
      <c r="A44" s="133">
        <v>44250</v>
      </c>
      <c r="B44" s="140" t="s">
        <v>286</v>
      </c>
      <c r="C44" s="141" t="s">
        <v>49</v>
      </c>
      <c r="D44" s="140" t="s">
        <v>287</v>
      </c>
      <c r="E44" s="142" t="s">
        <v>43</v>
      </c>
      <c r="F44" s="143"/>
    </row>
    <row r="45" spans="1:6" s="68" customFormat="1" x14ac:dyDescent="0.2">
      <c r="A45" s="133">
        <v>44251</v>
      </c>
      <c r="B45" s="140" t="s">
        <v>288</v>
      </c>
      <c r="C45" s="141" t="s">
        <v>48</v>
      </c>
      <c r="D45" s="140" t="s">
        <v>263</v>
      </c>
      <c r="E45" s="142" t="s">
        <v>43</v>
      </c>
      <c r="F45" s="143"/>
    </row>
    <row r="46" spans="1:6" s="68" customFormat="1" x14ac:dyDescent="0.2">
      <c r="A46" s="133">
        <v>44259</v>
      </c>
      <c r="B46" s="140" t="s">
        <v>289</v>
      </c>
      <c r="C46" s="141" t="s">
        <v>49</v>
      </c>
      <c r="D46" s="140" t="s">
        <v>290</v>
      </c>
      <c r="E46" s="142" t="s">
        <v>43</v>
      </c>
      <c r="F46" s="143"/>
    </row>
    <row r="47" spans="1:6" s="68" customFormat="1" ht="25.5" x14ac:dyDescent="0.2">
      <c r="A47" s="133">
        <v>44261</v>
      </c>
      <c r="B47" s="140" t="s">
        <v>175</v>
      </c>
      <c r="C47" s="141" t="s">
        <v>49</v>
      </c>
      <c r="D47" s="140" t="s">
        <v>176</v>
      </c>
      <c r="E47" s="142" t="s">
        <v>44</v>
      </c>
      <c r="F47" s="143"/>
    </row>
    <row r="48" spans="1:6" s="68" customFormat="1" x14ac:dyDescent="0.2">
      <c r="A48" s="133">
        <v>44266</v>
      </c>
      <c r="B48" s="140" t="s">
        <v>291</v>
      </c>
      <c r="C48" s="141" t="s">
        <v>49</v>
      </c>
      <c r="D48" s="140" t="s">
        <v>292</v>
      </c>
      <c r="E48" s="142" t="s">
        <v>43</v>
      </c>
      <c r="F48" s="143"/>
    </row>
    <row r="49" spans="1:6" s="68" customFormat="1" ht="25.5" x14ac:dyDescent="0.2">
      <c r="A49" s="133">
        <v>44266</v>
      </c>
      <c r="B49" s="140" t="s">
        <v>293</v>
      </c>
      <c r="C49" s="141" t="s">
        <v>49</v>
      </c>
      <c r="D49" s="140" t="s">
        <v>294</v>
      </c>
      <c r="E49" s="142" t="s">
        <v>43</v>
      </c>
      <c r="F49" s="143"/>
    </row>
    <row r="50" spans="1:6" s="68" customFormat="1" x14ac:dyDescent="0.2">
      <c r="A50" s="133">
        <v>44279</v>
      </c>
      <c r="B50" s="140" t="s">
        <v>295</v>
      </c>
      <c r="C50" s="141" t="s">
        <v>49</v>
      </c>
      <c r="D50" s="140" t="s">
        <v>296</v>
      </c>
      <c r="E50" s="142" t="s">
        <v>43</v>
      </c>
      <c r="F50" s="143"/>
    </row>
    <row r="51" spans="1:6" s="68" customFormat="1" x14ac:dyDescent="0.2">
      <c r="A51" s="133">
        <v>44281</v>
      </c>
      <c r="B51" s="140" t="s">
        <v>297</v>
      </c>
      <c r="C51" s="141" t="s">
        <v>48</v>
      </c>
      <c r="D51" s="140" t="s">
        <v>298</v>
      </c>
      <c r="E51" s="142" t="s">
        <v>43</v>
      </c>
      <c r="F51" s="143" t="s">
        <v>299</v>
      </c>
    </row>
    <row r="52" spans="1:6" s="68" customFormat="1" x14ac:dyDescent="0.2">
      <c r="A52" s="133">
        <v>43921</v>
      </c>
      <c r="B52" s="140" t="s">
        <v>300</v>
      </c>
      <c r="C52" s="141" t="s">
        <v>49</v>
      </c>
      <c r="D52" s="140" t="s">
        <v>301</v>
      </c>
      <c r="E52" s="142" t="s">
        <v>43</v>
      </c>
      <c r="F52" s="143"/>
    </row>
    <row r="53" spans="1:6" s="68" customFormat="1" x14ac:dyDescent="0.2">
      <c r="A53" s="133">
        <v>44292</v>
      </c>
      <c r="B53" s="140" t="s">
        <v>302</v>
      </c>
      <c r="C53" s="141" t="s">
        <v>48</v>
      </c>
      <c r="D53" s="140" t="s">
        <v>303</v>
      </c>
      <c r="E53" s="142" t="s">
        <v>43</v>
      </c>
      <c r="F53" s="143"/>
    </row>
    <row r="54" spans="1:6" s="68" customFormat="1" x14ac:dyDescent="0.2">
      <c r="A54" s="133">
        <v>44299</v>
      </c>
      <c r="B54" s="140" t="s">
        <v>304</v>
      </c>
      <c r="C54" s="141" t="s">
        <v>48</v>
      </c>
      <c r="D54" s="140" t="s">
        <v>305</v>
      </c>
      <c r="E54" s="142" t="s">
        <v>44</v>
      </c>
      <c r="F54" s="143" t="s">
        <v>306</v>
      </c>
    </row>
    <row r="55" spans="1:6" s="68" customFormat="1" ht="25.5" x14ac:dyDescent="0.2">
      <c r="A55" s="133">
        <v>44302</v>
      </c>
      <c r="B55" s="140" t="s">
        <v>307</v>
      </c>
      <c r="C55" s="141" t="s">
        <v>49</v>
      </c>
      <c r="D55" s="140" t="s">
        <v>308</v>
      </c>
      <c r="E55" s="142" t="s">
        <v>43</v>
      </c>
      <c r="F55" s="143"/>
    </row>
    <row r="56" spans="1:6" s="68" customFormat="1" ht="25.5" x14ac:dyDescent="0.2">
      <c r="A56" s="133">
        <v>44302</v>
      </c>
      <c r="B56" s="140" t="s">
        <v>309</v>
      </c>
      <c r="C56" s="141" t="s">
        <v>49</v>
      </c>
      <c r="D56" s="140" t="s">
        <v>310</v>
      </c>
      <c r="E56" s="142" t="s">
        <v>43</v>
      </c>
      <c r="F56" s="143"/>
    </row>
    <row r="57" spans="1:6" s="68" customFormat="1" ht="25.5" x14ac:dyDescent="0.2">
      <c r="A57" s="133">
        <v>44305</v>
      </c>
      <c r="B57" s="140" t="s">
        <v>311</v>
      </c>
      <c r="C57" s="141" t="s">
        <v>48</v>
      </c>
      <c r="D57" s="140" t="s">
        <v>312</v>
      </c>
      <c r="E57" s="142" t="s">
        <v>43</v>
      </c>
      <c r="F57" s="143"/>
    </row>
    <row r="58" spans="1:6" s="68" customFormat="1" ht="25.5" x14ac:dyDescent="0.2">
      <c r="A58" s="133">
        <v>44316</v>
      </c>
      <c r="B58" s="140" t="s">
        <v>313</v>
      </c>
      <c r="C58" s="141" t="s">
        <v>48</v>
      </c>
      <c r="D58" s="140" t="s">
        <v>314</v>
      </c>
      <c r="E58" s="142" t="s">
        <v>43</v>
      </c>
      <c r="F58" s="143"/>
    </row>
    <row r="59" spans="1:6" s="68" customFormat="1" ht="25.5" x14ac:dyDescent="0.2">
      <c r="A59" s="133">
        <v>44320</v>
      </c>
      <c r="B59" s="140" t="s">
        <v>315</v>
      </c>
      <c r="C59" s="141" t="s">
        <v>49</v>
      </c>
      <c r="D59" s="140" t="s">
        <v>316</v>
      </c>
      <c r="E59" s="142" t="s">
        <v>44</v>
      </c>
      <c r="F59" s="143"/>
    </row>
    <row r="60" spans="1:6" s="68" customFormat="1" ht="25.5" x14ac:dyDescent="0.2">
      <c r="A60" s="133">
        <v>44321</v>
      </c>
      <c r="B60" s="140" t="s">
        <v>317</v>
      </c>
      <c r="C60" s="141" t="s">
        <v>48</v>
      </c>
      <c r="D60" s="140" t="s">
        <v>341</v>
      </c>
      <c r="E60" s="142" t="s">
        <v>44</v>
      </c>
      <c r="F60" s="143"/>
    </row>
    <row r="61" spans="1:6" s="68" customFormat="1" ht="25.5" x14ac:dyDescent="0.2">
      <c r="A61" s="133">
        <v>44322</v>
      </c>
      <c r="B61" s="140" t="s">
        <v>318</v>
      </c>
      <c r="C61" s="141" t="s">
        <v>48</v>
      </c>
      <c r="D61" s="140" t="s">
        <v>319</v>
      </c>
      <c r="E61" s="142" t="s">
        <v>43</v>
      </c>
      <c r="F61" s="143"/>
    </row>
    <row r="62" spans="1:6" s="68" customFormat="1" x14ac:dyDescent="0.2">
      <c r="A62" s="133">
        <v>44322</v>
      </c>
      <c r="B62" s="140" t="s">
        <v>320</v>
      </c>
      <c r="C62" s="141" t="s">
        <v>48</v>
      </c>
      <c r="D62" s="140" t="s">
        <v>267</v>
      </c>
      <c r="E62" s="142" t="s">
        <v>43</v>
      </c>
      <c r="F62" s="143"/>
    </row>
    <row r="63" spans="1:6" s="68" customFormat="1" ht="25.5" x14ac:dyDescent="0.2">
      <c r="A63" s="133">
        <v>44322</v>
      </c>
      <c r="B63" s="140" t="s">
        <v>181</v>
      </c>
      <c r="C63" s="141" t="s">
        <v>48</v>
      </c>
      <c r="D63" s="140" t="s">
        <v>182</v>
      </c>
      <c r="E63" s="142" t="s">
        <v>44</v>
      </c>
      <c r="F63" s="143"/>
    </row>
    <row r="64" spans="1:6" s="68" customFormat="1" x14ac:dyDescent="0.2">
      <c r="A64" s="133">
        <v>44337</v>
      </c>
      <c r="B64" s="140" t="s">
        <v>321</v>
      </c>
      <c r="C64" s="141" t="s">
        <v>48</v>
      </c>
      <c r="D64" s="140" t="s">
        <v>322</v>
      </c>
      <c r="E64" s="142" t="s">
        <v>43</v>
      </c>
      <c r="F64" s="143"/>
    </row>
    <row r="65" spans="1:7" s="68" customFormat="1" x14ac:dyDescent="0.2">
      <c r="A65" s="133">
        <v>44341</v>
      </c>
      <c r="B65" s="140" t="s">
        <v>323</v>
      </c>
      <c r="C65" s="141" t="s">
        <v>49</v>
      </c>
      <c r="D65" s="140" t="s">
        <v>324</v>
      </c>
      <c r="E65" s="142" t="s">
        <v>43</v>
      </c>
      <c r="F65" s="143"/>
    </row>
    <row r="66" spans="1:7" s="68" customFormat="1" ht="25.5" x14ac:dyDescent="0.2">
      <c r="A66" s="133">
        <v>44344</v>
      </c>
      <c r="B66" s="140" t="s">
        <v>325</v>
      </c>
      <c r="C66" s="141" t="s">
        <v>49</v>
      </c>
      <c r="D66" s="140" t="s">
        <v>326</v>
      </c>
      <c r="E66" s="142" t="s">
        <v>43</v>
      </c>
      <c r="F66" s="143"/>
    </row>
    <row r="67" spans="1:7" s="68" customFormat="1" ht="25.5" x14ac:dyDescent="0.2">
      <c r="A67" s="133">
        <v>44349</v>
      </c>
      <c r="B67" s="140" t="s">
        <v>327</v>
      </c>
      <c r="C67" s="141" t="s">
        <v>49</v>
      </c>
      <c r="D67" s="140" t="s">
        <v>328</v>
      </c>
      <c r="E67" s="142" t="s">
        <v>43</v>
      </c>
      <c r="F67" s="143"/>
    </row>
    <row r="68" spans="1:7" s="68" customFormat="1" ht="25.5" x14ac:dyDescent="0.2">
      <c r="A68" s="133">
        <v>44357</v>
      </c>
      <c r="B68" s="140" t="s">
        <v>329</v>
      </c>
      <c r="C68" s="141" t="s">
        <v>48</v>
      </c>
      <c r="D68" s="140" t="s">
        <v>330</v>
      </c>
      <c r="E68" s="142" t="s">
        <v>43</v>
      </c>
      <c r="F68" s="143"/>
    </row>
    <row r="69" spans="1:7" s="68" customFormat="1" x14ac:dyDescent="0.2">
      <c r="A69" s="133">
        <v>44358</v>
      </c>
      <c r="B69" s="140" t="s">
        <v>331</v>
      </c>
      <c r="C69" s="141" t="s">
        <v>49</v>
      </c>
      <c r="D69" s="140" t="s">
        <v>332</v>
      </c>
      <c r="E69" s="142" t="s">
        <v>44</v>
      </c>
      <c r="F69" s="143"/>
    </row>
    <row r="70" spans="1:7" s="68" customFormat="1" x14ac:dyDescent="0.2">
      <c r="A70" s="133">
        <v>44370</v>
      </c>
      <c r="B70" s="140" t="s">
        <v>335</v>
      </c>
      <c r="C70" s="141" t="s">
        <v>49</v>
      </c>
      <c r="D70" s="140" t="s">
        <v>186</v>
      </c>
      <c r="E70" s="142" t="s">
        <v>43</v>
      </c>
      <c r="F70" s="143"/>
    </row>
    <row r="71" spans="1:7" s="68" customFormat="1" x14ac:dyDescent="0.2">
      <c r="A71" s="133">
        <v>44377</v>
      </c>
      <c r="B71" s="140" t="s">
        <v>333</v>
      </c>
      <c r="C71" s="141" t="s">
        <v>49</v>
      </c>
      <c r="D71" s="140" t="s">
        <v>334</v>
      </c>
      <c r="E71" s="142" t="s">
        <v>43</v>
      </c>
      <c r="F71" s="143"/>
    </row>
    <row r="72" spans="1:7" s="68" customFormat="1" x14ac:dyDescent="0.2">
      <c r="A72" s="133"/>
      <c r="B72" s="140"/>
      <c r="C72" s="141"/>
      <c r="D72" s="140"/>
      <c r="E72" s="142"/>
      <c r="F72" s="143"/>
    </row>
    <row r="73" spans="1:7" s="68" customFormat="1" hidden="1" x14ac:dyDescent="0.2">
      <c r="A73" s="111"/>
      <c r="B73" s="116"/>
      <c r="C73" s="118"/>
      <c r="D73" s="116"/>
      <c r="E73" s="119"/>
      <c r="F73" s="117"/>
    </row>
    <row r="74" spans="1:7" ht="34.5" customHeight="1" x14ac:dyDescent="0.2">
      <c r="A74" s="129" t="s">
        <v>113</v>
      </c>
      <c r="B74" s="130" t="s">
        <v>114</v>
      </c>
      <c r="C74" s="131">
        <f>C75+C76</f>
        <v>60</v>
      </c>
      <c r="D74" s="132" t="str">
        <f>IF(SUBTOTAL(3,C11:C73)=SUBTOTAL(103,C11:C73),'Summary and sign-off'!$A$48,'Summary and sign-off'!$A$49)</f>
        <v>Check - there are no hidden rows with data</v>
      </c>
      <c r="E74" s="166" t="str">
        <f>IF('Summary and sign-off'!F60='Summary and sign-off'!F54,'Summary and sign-off'!A52,'Summary and sign-off'!A50)</f>
        <v>Check - each entry provides sufficient information</v>
      </c>
      <c r="F74" s="166"/>
      <c r="G74" s="68"/>
    </row>
    <row r="75" spans="1:7" ht="25.5" customHeight="1" x14ac:dyDescent="0.25">
      <c r="A75" s="70"/>
      <c r="B75" s="71" t="s">
        <v>48</v>
      </c>
      <c r="C75" s="72">
        <f>COUNTIF(C11:C73,'Summary and sign-off'!A45)</f>
        <v>22</v>
      </c>
      <c r="D75" s="17"/>
      <c r="E75" s="18"/>
      <c r="F75" s="19"/>
    </row>
    <row r="76" spans="1:7" ht="25.5" customHeight="1" x14ac:dyDescent="0.25">
      <c r="A76" s="70"/>
      <c r="B76" s="71" t="s">
        <v>49</v>
      </c>
      <c r="C76" s="72">
        <f>COUNTIF(C11:C73,'Summary and sign-off'!A46)</f>
        <v>38</v>
      </c>
      <c r="D76" s="17"/>
      <c r="E76" s="18"/>
      <c r="F76" s="19"/>
    </row>
    <row r="77" spans="1:7" x14ac:dyDescent="0.2">
      <c r="A77" s="20"/>
      <c r="B77" s="21"/>
      <c r="C77" s="20"/>
      <c r="D77" s="22"/>
      <c r="E77" s="22"/>
      <c r="F77" s="20"/>
    </row>
    <row r="78" spans="1:7" x14ac:dyDescent="0.2">
      <c r="A78" s="21" t="s">
        <v>104</v>
      </c>
      <c r="B78" s="21"/>
      <c r="C78" s="21"/>
      <c r="D78" s="21"/>
      <c r="E78" s="21"/>
      <c r="F78" s="21"/>
    </row>
    <row r="79" spans="1:7" ht="12.6" customHeight="1" x14ac:dyDescent="0.2">
      <c r="A79" s="23" t="s">
        <v>83</v>
      </c>
      <c r="B79" s="20"/>
      <c r="C79" s="20"/>
      <c r="D79" s="20"/>
      <c r="E79" s="20"/>
      <c r="F79" s="24"/>
    </row>
    <row r="80" spans="1:7" x14ac:dyDescent="0.2">
      <c r="A80" s="23" t="s">
        <v>31</v>
      </c>
      <c r="B80" s="25"/>
      <c r="C80" s="26"/>
      <c r="D80" s="26"/>
      <c r="E80" s="26"/>
      <c r="F80" s="27"/>
    </row>
    <row r="81" spans="1:6" x14ac:dyDescent="0.2">
      <c r="A81" s="23" t="s">
        <v>115</v>
      </c>
      <c r="B81" s="28"/>
      <c r="C81" s="28"/>
      <c r="D81" s="28"/>
      <c r="E81" s="28"/>
      <c r="F81" s="28"/>
    </row>
    <row r="82" spans="1:6" ht="12.75" customHeight="1" x14ac:dyDescent="0.2">
      <c r="A82" s="23" t="s">
        <v>116</v>
      </c>
      <c r="B82" s="20"/>
      <c r="C82" s="20"/>
      <c r="D82" s="20"/>
      <c r="E82" s="20"/>
      <c r="F82" s="20"/>
    </row>
    <row r="83" spans="1:6" ht="12.95" customHeight="1" x14ac:dyDescent="0.2">
      <c r="A83" s="29" t="s">
        <v>117</v>
      </c>
      <c r="B83" s="30"/>
      <c r="C83" s="30"/>
      <c r="D83" s="30"/>
      <c r="E83" s="30"/>
      <c r="F83" s="30"/>
    </row>
    <row r="84" spans="1:6" x14ac:dyDescent="0.2">
      <c r="A84" s="31" t="s">
        <v>118</v>
      </c>
      <c r="B84" s="32"/>
      <c r="C84" s="27"/>
      <c r="D84" s="27"/>
      <c r="E84" s="27"/>
      <c r="F84" s="27"/>
    </row>
    <row r="85" spans="1:6" ht="12.75" customHeight="1" x14ac:dyDescent="0.2">
      <c r="A85" s="31" t="s">
        <v>98</v>
      </c>
      <c r="B85" s="23"/>
      <c r="C85" s="33"/>
      <c r="D85" s="33"/>
      <c r="E85" s="33"/>
      <c r="F85" s="33"/>
    </row>
    <row r="86" spans="1:6" ht="12.75" customHeight="1" x14ac:dyDescent="0.2">
      <c r="A86" s="23"/>
      <c r="B86" s="23"/>
      <c r="C86" s="33"/>
      <c r="D86" s="33"/>
      <c r="E86" s="33"/>
      <c r="F86" s="33"/>
    </row>
    <row r="87" spans="1:6" ht="12.75" hidden="1" customHeight="1" x14ac:dyDescent="0.2">
      <c r="A87" s="23"/>
      <c r="B87" s="23"/>
      <c r="C87" s="33"/>
      <c r="D87" s="33"/>
      <c r="E87" s="33"/>
      <c r="F87" s="33"/>
    </row>
    <row r="88" spans="1:6" hidden="1" x14ac:dyDescent="0.2"/>
    <row r="89" spans="1:6" hidden="1" x14ac:dyDescent="0.2"/>
    <row r="90" spans="1:6" hidden="1" x14ac:dyDescent="0.2">
      <c r="A90" s="21"/>
      <c r="B90" s="21"/>
      <c r="C90" s="21"/>
      <c r="D90" s="21"/>
      <c r="E90" s="21"/>
      <c r="F90" s="21"/>
    </row>
    <row r="91" spans="1:6" hidden="1" x14ac:dyDescent="0.2">
      <c r="A91" s="21"/>
      <c r="B91" s="21"/>
      <c r="C91" s="21"/>
      <c r="D91" s="21"/>
      <c r="E91" s="21"/>
      <c r="F91" s="21"/>
    </row>
    <row r="92" spans="1:6" hidden="1" x14ac:dyDescent="0.2">
      <c r="A92" s="21"/>
      <c r="B92" s="21"/>
      <c r="C92" s="21"/>
      <c r="D92" s="21"/>
      <c r="E92" s="21"/>
      <c r="F92" s="21"/>
    </row>
    <row r="93" spans="1:6" hidden="1" x14ac:dyDescent="0.2">
      <c r="A93" s="21"/>
      <c r="B93" s="21"/>
      <c r="C93" s="21"/>
      <c r="D93" s="21"/>
      <c r="E93" s="21"/>
      <c r="F93" s="21"/>
    </row>
    <row r="94" spans="1:6" hidden="1" x14ac:dyDescent="0.2">
      <c r="A94" s="21"/>
      <c r="B94" s="21"/>
      <c r="C94" s="21"/>
      <c r="D94" s="21"/>
      <c r="E94" s="21"/>
      <c r="F94" s="21"/>
    </row>
    <row r="95" spans="1:6" hidden="1" x14ac:dyDescent="0.2"/>
    <row r="96" spans="1: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x14ac:dyDescent="0.2"/>
    <row r="116" x14ac:dyDescent="0.2"/>
    <row r="117" x14ac:dyDescent="0.2"/>
    <row r="118" x14ac:dyDescent="0.2"/>
    <row r="119" x14ac:dyDescent="0.2"/>
    <row r="120" x14ac:dyDescent="0.2"/>
    <row r="121" x14ac:dyDescent="0.2"/>
  </sheetData>
  <sheetProtection sheet="1" formatCells="0" insertRows="0" deleteRows="0"/>
  <dataConsolidate/>
  <mergeCells count="10">
    <mergeCell ref="E74:F7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3 A11:A59"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0:A72"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sign-off'!$A$29:$A$30</xm:f>
          </x14:formula1>
          <xm:sqref>B7:F7</xm:sqref>
        </x14:dataValidation>
        <x14:dataValidation type="list" allowBlank="1" showInputMessage="1" showErrorMessage="1" error="Use the drop down list (at the right of the cell)" xr:uid="{00000000-0002-0000-0500-000005000000}">
          <x14:formula1>
            <xm:f>'Summary and sign-off'!$A$45:$A$46</xm:f>
          </x14:formula1>
          <xm:sqref>C11:C73</xm:sqref>
        </x14:dataValidation>
        <x14:dataValidation type="list" errorStyle="information" operator="greaterThan" allowBlank="1" showInputMessage="1" prompt="Provide specific $ value if possible" xr:uid="{00000000-0002-0000-0500-000006000000}">
          <x14:formula1>
            <xm:f>'Summary and sign-off'!$A$39:$A$44</xm:f>
          </x14:formula1>
          <xm:sqref>E11:E73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99" ma:contentTypeDescription="" ma:contentTypeScope="" ma:versionID="699770b491cfce24a26714b4b57606e3">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B7A5734-7334-412D-8E40-E932ACB4F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Alison Kelly</cp:lastModifiedBy>
  <cp:revision/>
  <dcterms:created xsi:type="dcterms:W3CDTF">2010-10-17T20:59:02Z</dcterms:created>
  <dcterms:modified xsi:type="dcterms:W3CDTF">2021-07-26T23:26:41Z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