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FINANCIAL MANAGEMENT\Ministry Accounting\Central information requests\CE expense reporting\201920\"/>
    </mc:Choice>
  </mc:AlternateContent>
  <bookViews>
    <workbookView xWindow="0" yWindow="0" windowWidth="20520" windowHeight="8895"/>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expenses'!$A$1:$E$53</definedName>
    <definedName name="_xlnm.Print_Area" localSheetId="4">'Gifts and benefits'!$A$1:$F$37</definedName>
    <definedName name="_xlnm.Print_Area" localSheetId="2">Hospitality!$A$1:$E$32</definedName>
    <definedName name="_xlnm.Print_Area" localSheetId="0">'Summary and sign-off'!$A$1:$F$23</definedName>
    <definedName name="_xlnm.Print_Area" localSheetId="1">Travel!$A$1:$E$181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9" i="2" l="1"/>
  <c r="D26" i="4" l="1"/>
  <c r="C47" i="3"/>
  <c r="C25" i="2"/>
  <c r="C149" i="1"/>
  <c r="C170" i="1"/>
  <c r="C41" i="1"/>
  <c r="B6" i="13" l="1"/>
  <c r="E60" i="13"/>
  <c r="C60" i="13"/>
  <c r="C28" i="4"/>
  <c r="C27" i="4"/>
  <c r="B60" i="13" l="1"/>
  <c r="B59" i="13"/>
  <c r="D59" i="13"/>
  <c r="B58" i="13"/>
  <c r="D58" i="13"/>
  <c r="D57" i="13"/>
  <c r="B57" i="13"/>
  <c r="D56" i="13"/>
  <c r="B56" i="13"/>
  <c r="D55" i="13"/>
  <c r="B55" i="13"/>
  <c r="B2" i="4"/>
  <c r="B3" i="4"/>
  <c r="B2" i="3"/>
  <c r="B3" i="3"/>
  <c r="B2" i="2"/>
  <c r="B3" i="2"/>
  <c r="B2" i="1"/>
  <c r="B3" i="1"/>
  <c r="F58" i="13" l="1"/>
  <c r="D25" i="2" s="1"/>
  <c r="F60" i="13"/>
  <c r="E26" i="4" s="1"/>
  <c r="F59" i="13"/>
  <c r="D47" i="3" s="1"/>
  <c r="F57" i="13"/>
  <c r="D170" i="1" s="1"/>
  <c r="F56" i="13"/>
  <c r="D149" i="1" s="1"/>
  <c r="F55" i="13"/>
  <c r="D41" i="1" s="1"/>
  <c r="C13" i="13"/>
  <c r="C12" i="13"/>
  <c r="C11" i="13"/>
  <c r="C16" i="13" l="1"/>
  <c r="C17" i="13"/>
  <c r="B5" i="4" l="1"/>
  <c r="B4" i="4"/>
  <c r="B5" i="3"/>
  <c r="B4" i="3"/>
  <c r="B5" i="2"/>
  <c r="B4" i="2"/>
  <c r="B5" i="1"/>
  <c r="B4" i="1"/>
  <c r="C15" i="13" l="1"/>
  <c r="F12" i="13" l="1"/>
  <c r="C26" i="4"/>
  <c r="F11" i="13" s="1"/>
  <c r="F13" i="13" l="1"/>
  <c r="B170" i="1"/>
  <c r="B17" i="13" s="1"/>
  <c r="B149" i="1"/>
  <c r="B16" i="13" s="1"/>
  <c r="B41" i="1"/>
  <c r="B15" i="13" s="1"/>
  <c r="B47" i="3" l="1"/>
  <c r="B13" i="13" s="1"/>
  <c r="B25" i="2"/>
  <c r="B12" i="13" s="1"/>
  <c r="B11" i="13" l="1"/>
  <c r="B172" i="1"/>
</calcChain>
</file>

<file path=xl/comments1.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44" authorId="0" shapeId="0">
      <text>
        <r>
          <rPr>
            <sz val="9"/>
            <color indexed="81"/>
            <rFont val="Tahoma"/>
            <family val="2"/>
          </rPr>
          <t xml:space="preserve">
Insert additional rows as needed:
- 'right click' on a row number (left of screen)
- select 'Insert' (this will insert a row above it)</t>
        </r>
      </text>
    </comment>
    <comment ref="A152"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<sst xmlns="http://schemas.openxmlformats.org/spreadsheetml/2006/main" count="550" uniqueCount="238">
  <si>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</si>
  <si>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</si>
  <si>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</si>
  <si>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</si>
  <si>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</si>
  <si>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</si>
  <si>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</si>
  <si>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</si>
  <si>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</si>
  <si>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</si>
  <si>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</si>
  <si>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</si>
  <si>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</si>
  <si>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</si>
  <si>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</si>
  <si>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</si>
  <si>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</si>
  <si>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</si>
  <si>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</si>
  <si>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</si>
  <si>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</si>
  <si>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</si>
  <si>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</si>
  <si>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</si>
  <si>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</si>
  <si>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</si>
  <si>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</si>
  <si>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</si>
  <si>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</si>
  <si>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</si>
  <si>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</si>
  <si>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</si>
  <si>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</si>
  <si>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</si>
  <si>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</si>
  <si>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</si>
  <si>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</si>
  <si>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</si>
  <si>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</si>
  <si>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</si>
  <si>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</si>
  <si>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</si>
  <si>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</si>
  <si>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</si>
  <si>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</si>
  <si>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</si>
  <si>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</si>
  <si>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</si>
  <si>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</si>
  <si>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</si>
  <si>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</si>
  <si>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</si>
  <si>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</si>
  <si>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</si>
  <si>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</si>
  <si>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</si>
  <si>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</si>
  <si>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</si>
  <si>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</si>
  <si>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</si>
  <si>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</si>
  <si>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</si>
  <si>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</si>
  <si>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</si>
  <si>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</si>
  <si>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</si>
  <si>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</si>
  <si>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</si>
  <si>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</si>
  <si>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</si>
  <si>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</si>
  <si>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</si>
  <si>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</si>
  <si>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</si>
  <si>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</si>
  <si>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</si>
  <si>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</si>
  <si>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</si>
  <si>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</si>
  <si>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</si>
  <si>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</si>
  <si>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</si>
  <si>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</si>
  <si>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</si>
  <si>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</si>
  <si>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</si>
  <si>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</si>
  <si>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</si>
  <si>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</si>
  <si>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</si>
  <si>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</si>
  <si>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</si>
  <si>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</si>
  <si>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</si>
  <si>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</si>
  <si>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</si>
  <si>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</si>
  <si>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</si>
  <si>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</si>
  <si>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</si>
  <si>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</si>
  <si>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</si>
  <si>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</si>
  <si>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</si>
  <si>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</si>
  <si>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</si>
  <si>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</si>
  <si>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</si>
  <si>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</si>
  <si>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</si>
  <si>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</si>
  <si>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</si>
  <si>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</si>
  <si>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</si>
  <si>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</si>
  <si>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</si>
  <si>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</si>
  <si>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</si>
  <si>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</si>
  <si>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</si>
  <si>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Ministry of Transport</t>
  </si>
  <si>
    <t>Peter Mersi</t>
  </si>
  <si>
    <t>21-22 November 2019</t>
  </si>
  <si>
    <t>Auckland</t>
  </si>
  <si>
    <t>Travel Agent fees</t>
  </si>
  <si>
    <t xml:space="preserve">Meetings - Congestion Question  Auckland Transport Alignment Project, Auckland Light Rail Advisory Group </t>
  </si>
  <si>
    <t>Taupo</t>
  </si>
  <si>
    <t>Flights (Wellington-Taupo-Wellington)</t>
  </si>
  <si>
    <t>Road Transport Forum (attend with Minister Twyford)</t>
  </si>
  <si>
    <t>Flights (Wellington-Auckland-Wellington)</t>
  </si>
  <si>
    <t>Travel Agent Fees</t>
  </si>
  <si>
    <t>12-13 February 2020</t>
  </si>
  <si>
    <t>Meeting - Electric Vehicles Leadership Group</t>
  </si>
  <si>
    <t>Accommodaton for 1 night</t>
  </si>
  <si>
    <t>14-15 November 2019</t>
  </si>
  <si>
    <t>Meetings - Auckland Transport Alignment Project, Auckland Light Rai Advisory Group / Auckland Policy Office Stakeholder function</t>
  </si>
  <si>
    <t>Accommodation for 1 night</t>
  </si>
  <si>
    <t>20-21 August 2019</t>
  </si>
  <si>
    <t>Flights (Wellington-Rotorua-Wellington)</t>
  </si>
  <si>
    <t>Rotorua</t>
  </si>
  <si>
    <t>Speaking engagement - Infrastruture NZ Annual Symposium</t>
  </si>
  <si>
    <t xml:space="preserve">Speaking engagement - Bus &amp; Coach Association Conference </t>
  </si>
  <si>
    <t>21-22 October 2019</t>
  </si>
  <si>
    <t>Presenting to Meetings - Auckland Transport Board, KiwiRail Board</t>
  </si>
  <si>
    <t>1 nights accommodation</t>
  </si>
  <si>
    <t>26-27 November 2019</t>
  </si>
  <si>
    <t>Travel Agents fees</t>
  </si>
  <si>
    <t>Meeting &amp; Stakeholders Function - Public Sector Tourism Chief Executives</t>
  </si>
  <si>
    <t>28-29 January 2020</t>
  </si>
  <si>
    <t>Meeting - Auckland Light Rail Advisory Group</t>
  </si>
  <si>
    <t>Travel Agents Fees</t>
  </si>
  <si>
    <t>Speaking engagement - Auckland Business Forum</t>
  </si>
  <si>
    <t>Melbourne</t>
  </si>
  <si>
    <t>Flights (Wellington-Melbourne-Sydney-Wellington)</t>
  </si>
  <si>
    <t>Attend Transport &amp; Infrastructure Council Senior Official Meeting in Melbourne with Minister Twyford</t>
  </si>
  <si>
    <t>Registration fee</t>
  </si>
  <si>
    <t>Course Registration Fee</t>
  </si>
  <si>
    <t>Membership fee</t>
  </si>
  <si>
    <t>Wellington</t>
  </si>
  <si>
    <t xml:space="preserve">Meeting and working lunch with Toyota NZ Management </t>
  </si>
  <si>
    <t>Workshop and working lunch for the Maritime Security Strategy Group</t>
  </si>
  <si>
    <t>Lunch for 6 people</t>
  </si>
  <si>
    <t>Lunch for 11 people</t>
  </si>
  <si>
    <t>Morning tea for 12 people</t>
  </si>
  <si>
    <t>Risk &amp; Assurance Committee Meeting</t>
  </si>
  <si>
    <t>Lunch for 5 people</t>
  </si>
  <si>
    <t>Lunch for 3 people</t>
  </si>
  <si>
    <t xml:space="preserve">Meeting and working lunch with General Motors </t>
  </si>
  <si>
    <t xml:space="preserve">Tansport Sector Leadership Group Meeting </t>
  </si>
  <si>
    <t>Morning tea for 14 people</t>
  </si>
  <si>
    <t>Dinner</t>
  </si>
  <si>
    <t>Monthly fee (July 2019)</t>
  </si>
  <si>
    <t>Monthly fee (August 2019)</t>
  </si>
  <si>
    <t>Monthly fee (September 2019)</t>
  </si>
  <si>
    <t>Monthly fee (October 2019)</t>
  </si>
  <si>
    <t>Monthly fee (November 2019)</t>
  </si>
  <si>
    <t>Monthly fee (December 2019)</t>
  </si>
  <si>
    <t>Monthly fee (January 2020)</t>
  </si>
  <si>
    <t>Monthly fee (February 2020)</t>
  </si>
  <si>
    <t>Monthly fee (March 2020)</t>
  </si>
  <si>
    <t>Monthly fee (April 2020)</t>
  </si>
  <si>
    <t>19-24 April 2020</t>
  </si>
  <si>
    <t xml:space="preserve">Meetings - Auckland Transport Alignment Project &amp; Congestion Question.  </t>
  </si>
  <si>
    <t>These meeetings were cancelled due to COVID-19 so the flights were cancelled.  They were fully refundable but there was a travel agent fee incurred.</t>
  </si>
  <si>
    <t>20-21 March 2020</t>
  </si>
  <si>
    <t>Accommodation fee</t>
  </si>
  <si>
    <t>Accommodation refund</t>
  </si>
  <si>
    <t>Stakeholder engagement (working dinner)</t>
  </si>
  <si>
    <t>Iron Duke</t>
  </si>
  <si>
    <t>Stakeholders included representatives from Tauranga, Hamilton and Wellington City Councils, Queenstown Lakes District Council, New Zealand Transport Agency, Ministry of Housing &amp; Urban Development</t>
  </si>
  <si>
    <t>phone and data costs</t>
  </si>
  <si>
    <t>31 November 2019</t>
  </si>
  <si>
    <t>Monthly fee (May 2020)</t>
  </si>
  <si>
    <t>Box of Christmas edibles</t>
  </si>
  <si>
    <t>BECA</t>
  </si>
  <si>
    <t>Shared with Senior Leadership Team and Staff</t>
  </si>
  <si>
    <t>James Rees-Thomas, Price Waterhouse Cooper</t>
  </si>
  <si>
    <t>Given to Social Club to provide as a gift</t>
  </si>
  <si>
    <t>Travel agent fees</t>
  </si>
  <si>
    <t>Sydney</t>
  </si>
  <si>
    <t>23-24 June 2020</t>
  </si>
  <si>
    <t>Flights</t>
  </si>
  <si>
    <t>carpark</t>
  </si>
  <si>
    <t>Monthly fee (July 2019) for a carpark for the CE which is provided as a cost effective way to respond to the health, safety and wellbeing aspects of the Ministry CE role</t>
  </si>
  <si>
    <t>travel agent fees</t>
  </si>
  <si>
    <t>Monthly fee (June 2020)</t>
  </si>
  <si>
    <t xml:space="preserve">Accommodaton for 1 night </t>
  </si>
  <si>
    <t xml:space="preserve">Taxi </t>
  </si>
  <si>
    <t xml:space="preserve">Skybus </t>
  </si>
  <si>
    <t>Maintain Peak Performance Meeting</t>
  </si>
  <si>
    <t>Carparking at  Airport</t>
  </si>
  <si>
    <t>Taxi</t>
  </si>
  <si>
    <t>Carparking at Airport</t>
  </si>
  <si>
    <t xml:space="preserve">Rental car </t>
  </si>
  <si>
    <t xml:space="preserve">Carparking at  Airport </t>
  </si>
  <si>
    <t>Working Dinner (2 people)</t>
  </si>
  <si>
    <t>Breakfast briefing (3 people)</t>
  </si>
  <si>
    <t>Farewell for CE, Auckland Council and 2 Meetings (Future of Rail Steering Group and Auckland Transport Alignment Project)</t>
  </si>
  <si>
    <t xml:space="preserve">Institute of Directors Course </t>
  </si>
  <si>
    <t xml:space="preserve">Meal </t>
  </si>
  <si>
    <t>Annual Membership to Insitute of Directors</t>
  </si>
  <si>
    <t>Annual membership to NZ Association of Economics Inc</t>
  </si>
  <si>
    <t>Bottle of wine as a thank you for being guest speaker at the Institute of Auditors conference</t>
  </si>
  <si>
    <t xml:space="preserve">This course was postponed to September 2020 due to COVID-19, so flights were cancelled (fully refundable).  A travel agent fee was incurred. </t>
  </si>
  <si>
    <r>
      <rPr>
        <b/>
        <sz val="10"/>
        <color theme="1"/>
        <rFont val="Arial"/>
        <family val="2"/>
      </rPr>
      <t xml:space="preserve">Registration fee for IOD Company Directors Course.  This course was postponed due to COVID-19 from April to September 2020. </t>
    </r>
    <r>
      <rPr>
        <sz val="10"/>
        <color theme="1"/>
        <rFont val="Arial"/>
        <family val="2"/>
      </rPr>
      <t xml:space="preserve"> Fee includes accommodation</t>
    </r>
  </si>
  <si>
    <t>Working dinner (2 people) on 21/10/19</t>
  </si>
  <si>
    <t xml:space="preserve">Meeting and working lunch with Vehicle Inspection New Zealand </t>
  </si>
  <si>
    <t>Interviews for Deputy Chief Executive, Ministry for Culture &amp; Heritage</t>
  </si>
  <si>
    <t xml:space="preserve">Monthly fee (October 2019)  </t>
  </si>
  <si>
    <t>phone and data costs (includes 2 weeks overseas business)</t>
  </si>
  <si>
    <t>Rebooked flights for Sepember 2020</t>
  </si>
  <si>
    <t>Flights  (Wellington-Melbourne-Wellington)</t>
  </si>
  <si>
    <t>Partial refund for Wellington-Melbourne-Wellington flight</t>
  </si>
  <si>
    <t>Flights (Wellington-Sydney-Wellington)</t>
  </si>
  <si>
    <t>Maintain Peak Performance Meeting (credit held with airline of $416.12 for Wellington-Sydney-Wellington flight)</t>
  </si>
  <si>
    <r>
      <rPr>
        <b/>
        <sz val="10"/>
        <rFont val="Arial"/>
        <family val="2"/>
      </rPr>
      <t xml:space="preserve">Maintain Peak Performance Meeting </t>
    </r>
    <r>
      <rPr>
        <sz val="10"/>
        <rFont val="Arial"/>
        <family val="2"/>
      </rPr>
      <t xml:space="preserve">- originally scheduled for March 2020 in Melbourne.  Due to COVID-19 rescheduled to September 2020 in Sydney.  Then amended to being a virtual meeting in September. </t>
    </r>
  </si>
  <si>
    <r>
      <rPr>
        <b/>
        <sz val="10"/>
        <rFont val="Arial"/>
        <family val="2"/>
      </rPr>
      <t>Registration fee for Maintaining Peak Performance Group meeting</t>
    </r>
    <r>
      <rPr>
        <sz val="10"/>
        <rFont val="Arial"/>
        <family val="2"/>
      </rPr>
      <t xml:space="preserve"> (due to be held in March 2020 in Melbourne but postponed to September 2020 in Sydney, then amended to a virtual meeting in September 2020 </t>
    </r>
  </si>
  <si>
    <t>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</si>
</sst>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1"/>
      <color theme="1"/>
      <name val="Arial"/>
      <family val="2"/>
    </font>
    <font>
      <b/>
      <sz val="10"/>
      <color rgb="FFFFC000"/>
      <name val="Arial"/>
      <family val="2"/>
    </font>
    <font>
      <sz val="12"/>
      <color theme="0" tint="-0.499984740745262"/>
      <name val="Arial"/>
      <family val="2"/>
    </font>
    <font>
      <sz val="10"/>
      <color rgb="FFFF0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165" fontId="20" fillId="0" borderId="0" applyFont="0" applyFill="0" applyBorder="0" applyAlignment="0" applyProtection="0"/>
    <xf numFmtId="0" fontId="1" fillId="0" borderId="0"/>
  </cellStyleXfs>
  <cellXfs count="182">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5"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5" fillId="0" borderId="0" xfId="0" applyFont="1" applyFill="1" applyBorder="1" applyAlignment="1" applyProtection="1">
      <alignment vertical="center" wrapText="1" readingOrder="1"/>
    </xf>
    <xf numFmtId="0" fontId="14" fillId="0" borderId="0" xfId="0" applyFont="1" applyFill="1" applyBorder="1" applyAlignment="1" applyProtection="1">
      <alignment vertical="center" wrapText="1" readingOrder="1"/>
    </xf>
    <xf numFmtId="0" fontId="18" fillId="0" borderId="3" xfId="0" applyFont="1" applyFill="1" applyBorder="1" applyAlignment="1" applyProtection="1">
      <alignment vertical="center" wrapText="1" readingOrder="1"/>
    </xf>
    <xf numFmtId="0" fontId="0" fillId="4" borderId="0" xfId="0" applyFill="1" applyAlignment="1" applyProtection="1"/>
    <xf numFmtId="0" fontId="0" fillId="5" borderId="0" xfId="0" applyFill="1" applyAlignment="1" applyProtection="1"/>
    <xf numFmtId="0" fontId="5" fillId="6" borderId="0" xfId="0" applyFont="1" applyFill="1" applyAlignment="1" applyProtection="1"/>
    <xf numFmtId="0" fontId="5" fillId="6" borderId="0" xfId="0" applyFont="1" applyFill="1" applyAlignment="1" applyProtection="1">
      <alignment wrapText="1"/>
    </xf>
    <xf numFmtId="0" fontId="0" fillId="0" borderId="0" xfId="0" applyProtection="1"/>
    <xf numFmtId="0" fontId="23" fillId="0" borderId="0" xfId="0" applyFont="1" applyBorder="1" applyProtection="1"/>
    <xf numFmtId="166" fontId="22" fillId="0" borderId="0" xfId="0" applyNumberFormat="1" applyFont="1" applyFill="1" applyBorder="1" applyAlignment="1" applyProtection="1">
      <alignment vertical="center" wrapText="1"/>
    </xf>
    <xf numFmtId="0" fontId="16"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5" fillId="0" borderId="0" xfId="0" applyFont="1" applyBorder="1" applyAlignment="1" applyProtection="1">
      <alignment wrapText="1"/>
    </xf>
    <xf numFmtId="0" fontId="2"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2"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5"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1" fillId="0" borderId="0" xfId="0" applyFont="1" applyBorder="1" applyAlignment="1" applyProtection="1">
      <alignment vertical="center" wrapText="1" readingOrder="1"/>
    </xf>
    <xf numFmtId="0" fontId="17"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4"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3" fillId="0" borderId="0" xfId="0" applyFont="1" applyFill="1" applyBorder="1" applyAlignment="1" applyProtection="1">
      <alignment wrapText="1"/>
    </xf>
    <xf numFmtId="0" fontId="2" fillId="0" borderId="0" xfId="0" applyFont="1" applyBorder="1" applyAlignment="1" applyProtection="1">
      <alignment vertical="center" wrapText="1"/>
    </xf>
    <xf numFmtId="0" fontId="0" fillId="0" borderId="0" xfId="0" applyAlignment="1" applyProtection="1">
      <alignment vertical="center" wrapText="1"/>
    </xf>
    <xf numFmtId="0" fontId="16" fillId="3" borderId="0" xfId="0" applyFont="1" applyFill="1" applyBorder="1" applyAlignment="1" applyProtection="1">
      <alignment vertical="center" wrapText="1" readingOrder="1"/>
    </xf>
    <xf numFmtId="0" fontId="13" fillId="3" borderId="0" xfId="0" applyFont="1" applyFill="1" applyBorder="1" applyAlignment="1" applyProtection="1"/>
    <xf numFmtId="0" fontId="5"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8" fillId="0" borderId="5" xfId="0" applyNumberFormat="1" applyFont="1" applyFill="1" applyBorder="1" applyAlignment="1" applyProtection="1">
      <alignment horizontal="center" vertical="center" wrapText="1"/>
    </xf>
    <xf numFmtId="0" fontId="12" fillId="0" borderId="0" xfId="0" applyFont="1" applyFill="1" applyBorder="1" applyAlignment="1" applyProtection="1">
      <alignment vertical="center"/>
    </xf>
    <xf numFmtId="1" fontId="14" fillId="0" borderId="0" xfId="0" applyNumberFormat="1" applyFont="1" applyFill="1" applyBorder="1" applyAlignment="1" applyProtection="1">
      <alignment horizontal="center" vertical="center" wrapText="1"/>
    </xf>
    <xf numFmtId="165" fontId="14" fillId="0" borderId="0" xfId="1" applyFont="1" applyFill="1" applyBorder="1" applyAlignment="1" applyProtection="1">
      <alignment vertical="center" wrapText="1" readingOrder="1"/>
    </xf>
    <xf numFmtId="0" fontId="12"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6" fillId="3" borderId="0" xfId="0" applyFont="1" applyFill="1" applyBorder="1" applyAlignment="1" applyProtection="1">
      <alignment vertical="center" readingOrder="1"/>
    </xf>
    <xf numFmtId="0" fontId="25" fillId="0" borderId="0" xfId="0" applyFont="1" applyBorder="1" applyProtection="1"/>
    <xf numFmtId="166" fontId="16" fillId="8" borderId="0" xfId="0" applyNumberFormat="1" applyFont="1" applyFill="1" applyBorder="1" applyAlignment="1" applyProtection="1">
      <alignment horizontal="left" vertical="center" wrapText="1"/>
    </xf>
    <xf numFmtId="1" fontId="16"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6" fillId="3" borderId="0" xfId="0" applyNumberFormat="1" applyFont="1" applyFill="1" applyBorder="1" applyAlignment="1" applyProtection="1">
      <alignment vertical="center"/>
    </xf>
    <xf numFmtId="164" fontId="18" fillId="0" borderId="4" xfId="1" applyNumberFormat="1" applyFont="1" applyFill="1" applyBorder="1" applyAlignment="1" applyProtection="1">
      <alignment vertical="center" wrapText="1" readingOrder="1"/>
    </xf>
    <xf numFmtId="164" fontId="18" fillId="0" borderId="0" xfId="1" applyNumberFormat="1" applyFont="1" applyFill="1" applyBorder="1" applyAlignment="1" applyProtection="1">
      <alignment vertical="center" wrapText="1" readingOrder="1"/>
    </xf>
    <xf numFmtId="164" fontId="16"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7" fillId="4" borderId="0" xfId="0" applyFont="1" applyFill="1" applyBorder="1" applyAlignment="1" applyProtection="1">
      <alignment wrapText="1"/>
    </xf>
    <xf numFmtId="0" fontId="12" fillId="0" borderId="5" xfId="1" applyNumberFormat="1" applyFont="1" applyFill="1" applyBorder="1" applyAlignment="1" applyProtection="1">
      <alignment horizontal="center" vertical="center" wrapText="1" readingOrder="1"/>
    </xf>
    <xf numFmtId="0" fontId="12" fillId="0" borderId="0" xfId="1" applyNumberFormat="1" applyFont="1" applyFill="1" applyBorder="1" applyAlignment="1" applyProtection="1">
      <alignment horizontal="center" vertical="center" wrapText="1" readingOrder="1"/>
    </xf>
    <xf numFmtId="0" fontId="26" fillId="3" borderId="0" xfId="0" applyFont="1" applyFill="1" applyBorder="1" applyAlignment="1" applyProtection="1">
      <alignment horizontal="center" vertical="center" readingOrder="1"/>
    </xf>
    <xf numFmtId="0" fontId="17" fillId="3" borderId="0" xfId="0" applyFont="1" applyFill="1" applyBorder="1" applyAlignment="1" applyProtection="1">
      <alignment vertical="center"/>
    </xf>
    <xf numFmtId="164" fontId="17" fillId="3" borderId="0" xfId="0" applyNumberFormat="1" applyFont="1" applyFill="1" applyBorder="1" applyAlignment="1" applyProtection="1">
      <alignment vertical="center"/>
    </xf>
    <xf numFmtId="0" fontId="5" fillId="4" borderId="0" xfId="0" applyFont="1" applyFill="1" applyBorder="1" applyAlignment="1" applyProtection="1">
      <alignment wrapText="1"/>
    </xf>
    <xf numFmtId="0" fontId="5"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5" fillId="4" borderId="0" xfId="0" applyFont="1" applyFill="1" applyAlignment="1" applyProtection="1"/>
    <xf numFmtId="0" fontId="5" fillId="4" borderId="0" xfId="0" applyFont="1" applyFill="1" applyAlignment="1" applyProtection="1">
      <alignment wrapText="1"/>
    </xf>
    <xf numFmtId="2" fontId="0" fillId="4" borderId="0" xfId="0" applyNumberFormat="1" applyFont="1" applyFill="1" applyAlignment="1" applyProtection="1">
      <alignment vertical="top"/>
    </xf>
    <xf numFmtId="0" fontId="5"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5" fillId="5" borderId="0" xfId="0" applyFont="1" applyFill="1" applyAlignment="1" applyProtection="1">
      <alignment horizontal="center" vertical="top"/>
    </xf>
    <xf numFmtId="1" fontId="5" fillId="5" borderId="0" xfId="0" applyNumberFormat="1" applyFont="1" applyFill="1" applyBorder="1" applyAlignment="1" applyProtection="1">
      <alignment horizontal="center"/>
    </xf>
    <xf numFmtId="0" fontId="5" fillId="4" borderId="0" xfId="0" applyFont="1" applyFill="1" applyBorder="1" applyAlignment="1" applyProtection="1">
      <alignment horizontal="center" wrapText="1"/>
    </xf>
    <xf numFmtId="0" fontId="5" fillId="5" borderId="0" xfId="0" applyFont="1" applyFill="1" applyAlignment="1" applyProtection="1">
      <alignment horizontal="center" wrapText="1"/>
    </xf>
    <xf numFmtId="0" fontId="15" fillId="3" borderId="0" xfId="0" applyFont="1" applyFill="1" applyBorder="1" applyAlignment="1" applyProtection="1">
      <alignment vertical="center" wrapText="1" readingOrder="1"/>
    </xf>
    <xf numFmtId="165" fontId="15" fillId="3" borderId="0" xfId="1" applyFont="1" applyFill="1" applyBorder="1" applyAlignment="1" applyProtection="1">
      <alignment horizontal="center" vertical="center" wrapText="1" readingOrder="1"/>
    </xf>
    <xf numFmtId="165" fontId="15" fillId="0" borderId="0" xfId="1" applyFont="1" applyFill="1" applyBorder="1" applyAlignment="1" applyProtection="1">
      <alignment horizontal="center" vertical="center" wrapText="1" readingOrder="1"/>
    </xf>
    <xf numFmtId="0" fontId="15" fillId="7" borderId="0" xfId="0" applyFont="1" applyFill="1" applyBorder="1" applyAlignment="1" applyProtection="1">
      <alignment vertical="center" wrapText="1" readingOrder="1"/>
    </xf>
    <xf numFmtId="165" fontId="15" fillId="7" borderId="0" xfId="1" applyFont="1" applyFill="1" applyBorder="1" applyAlignment="1" applyProtection="1">
      <alignment horizontal="center" vertical="center" wrapText="1" readingOrder="1"/>
    </xf>
    <xf numFmtId="0" fontId="17" fillId="0" borderId="0" xfId="0" applyFont="1" applyFill="1" applyBorder="1" applyAlignment="1" applyProtection="1">
      <alignment wrapText="1"/>
    </xf>
    <xf numFmtId="0" fontId="13" fillId="0" borderId="0" xfId="0" applyFont="1" applyProtection="1"/>
    <xf numFmtId="167" fontId="12" fillId="9" borderId="3" xfId="0" applyNumberFormat="1" applyFont="1" applyFill="1" applyBorder="1" applyAlignment="1" applyProtection="1">
      <alignment vertical="center"/>
      <protection locked="0"/>
    </xf>
    <xf numFmtId="164" fontId="12" fillId="9" borderId="4" xfId="0" applyNumberFormat="1" applyFont="1" applyFill="1" applyBorder="1" applyAlignment="1" applyProtection="1">
      <alignment vertical="center" wrapText="1"/>
      <protection locked="0"/>
    </xf>
    <xf numFmtId="0" fontId="12" fillId="9" borderId="4" xfId="0" applyFont="1" applyFill="1" applyBorder="1" applyAlignment="1" applyProtection="1">
      <alignment vertical="center" wrapText="1"/>
      <protection locked="0"/>
    </xf>
    <xf numFmtId="0" fontId="12" fillId="9" borderId="5" xfId="0" applyFont="1" applyFill="1" applyBorder="1" applyAlignment="1" applyProtection="1">
      <alignment vertical="center" wrapText="1"/>
      <protection locked="0"/>
    </xf>
    <xf numFmtId="167" fontId="12"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2" fillId="9" borderId="4" xfId="0" applyNumberFormat="1" applyFont="1" applyFill="1" applyBorder="1" applyAlignment="1" applyProtection="1">
      <alignment horizontal="left" vertical="center" wrapText="1"/>
      <protection locked="0"/>
    </xf>
    <xf numFmtId="164" fontId="12" fillId="9" borderId="4" xfId="0" applyNumberFormat="1" applyFont="1" applyFill="1" applyBorder="1" applyAlignment="1" applyProtection="1">
      <alignment horizontal="right" vertical="center" wrapText="1"/>
      <protection locked="0"/>
    </xf>
    <xf numFmtId="167" fontId="12" fillId="9" borderId="7" xfId="0" applyNumberFormat="1" applyFont="1" applyFill="1" applyBorder="1" applyAlignment="1" applyProtection="1">
      <alignment vertical="center" wrapText="1"/>
      <protection locked="0"/>
    </xf>
    <xf numFmtId="164" fontId="12" fillId="9" borderId="8" xfId="0" applyNumberFormat="1" applyFont="1" applyFill="1" applyBorder="1" applyAlignment="1" applyProtection="1">
      <alignment vertical="center" wrapText="1"/>
      <protection locked="0"/>
    </xf>
    <xf numFmtId="0" fontId="12" fillId="9" borderId="8" xfId="0" applyFont="1" applyFill="1" applyBorder="1" applyAlignment="1" applyProtection="1">
      <alignment vertical="center" wrapText="1"/>
      <protection locked="0"/>
    </xf>
    <xf numFmtId="0" fontId="12" fillId="9" borderId="9" xfId="0" applyFont="1" applyFill="1" applyBorder="1" applyAlignment="1" applyProtection="1">
      <alignment vertical="center" wrapText="1"/>
      <protection locked="0"/>
    </xf>
    <xf numFmtId="167" fontId="12" fillId="3" borderId="3" xfId="0" applyNumberFormat="1" applyFont="1" applyFill="1" applyBorder="1" applyAlignment="1" applyProtection="1">
      <alignment vertical="center"/>
      <protection locked="0"/>
    </xf>
    <xf numFmtId="164" fontId="12" fillId="3" borderId="4" xfId="0" applyNumberFormat="1" applyFont="1" applyFill="1" applyBorder="1" applyAlignment="1" applyProtection="1">
      <alignment vertical="center" wrapText="1"/>
      <protection locked="0"/>
    </xf>
    <xf numFmtId="0" fontId="12" fillId="3" borderId="4" xfId="0" applyFont="1" applyFill="1" applyBorder="1" applyAlignment="1" applyProtection="1">
      <alignment vertical="center" wrapText="1"/>
      <protection locked="0"/>
    </xf>
    <xf numFmtId="0" fontId="12" fillId="3" borderId="5" xfId="0" applyFont="1" applyFill="1" applyBorder="1" applyAlignment="1" applyProtection="1">
      <alignment vertical="center" wrapText="1"/>
      <protection locked="0"/>
    </xf>
    <xf numFmtId="0" fontId="17" fillId="3" borderId="0" xfId="0" applyFont="1" applyFill="1" applyBorder="1" applyAlignment="1" applyProtection="1">
      <alignment horizontal="left" vertical="center" wrapText="1"/>
    </xf>
    <xf numFmtId="0" fontId="16" fillId="3" borderId="0" xfId="0" applyFont="1" applyFill="1" applyBorder="1" applyAlignment="1" applyProtection="1">
      <alignment horizontal="left" vertical="center" readingOrder="1"/>
    </xf>
    <xf numFmtId="166" fontId="16" fillId="3" borderId="0" xfId="0" applyNumberFormat="1" applyFont="1" applyFill="1" applyBorder="1" applyAlignment="1" applyProtection="1">
      <alignment horizontal="left" vertical="center" wrapText="1"/>
    </xf>
    <xf numFmtId="1" fontId="16" fillId="3" borderId="0" xfId="0" applyNumberFormat="1" applyFont="1" applyFill="1" applyBorder="1" applyAlignment="1" applyProtection="1">
      <alignment horizontal="center" vertical="center" wrapText="1"/>
    </xf>
    <xf numFmtId="166" fontId="26" fillId="3" borderId="0" xfId="0" applyNumberFormat="1" applyFont="1" applyFill="1" applyBorder="1" applyAlignment="1" applyProtection="1">
      <alignment horizontal="center" vertical="center" wrapText="1"/>
    </xf>
    <xf numFmtId="167" fontId="12" fillId="10" borderId="3" xfId="0" applyNumberFormat="1" applyFont="1" applyFill="1" applyBorder="1" applyAlignment="1" applyProtection="1">
      <alignment vertical="center"/>
      <protection locked="0"/>
    </xf>
    <xf numFmtId="164" fontId="12" fillId="10" borderId="4" xfId="0" applyNumberFormat="1" applyFont="1" applyFill="1" applyBorder="1" applyAlignment="1" applyProtection="1">
      <alignment vertical="center" wrapText="1"/>
      <protection locked="0"/>
    </xf>
    <xf numFmtId="0" fontId="12" fillId="10" borderId="4" xfId="0" applyFont="1" applyFill="1" applyBorder="1" applyAlignment="1" applyProtection="1">
      <alignment vertical="center" wrapText="1"/>
      <protection locked="0"/>
    </xf>
    <xf numFmtId="0" fontId="12" fillId="10" borderId="5" xfId="0" applyFont="1" applyFill="1" applyBorder="1" applyAlignment="1" applyProtection="1">
      <alignment vertical="center" wrapText="1"/>
      <protection locked="0"/>
    </xf>
    <xf numFmtId="167" fontId="12"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2" fillId="10" borderId="4" xfId="0" applyNumberFormat="1" applyFont="1" applyFill="1" applyBorder="1" applyAlignment="1" applyProtection="1">
      <alignment horizontal="left" vertical="center" wrapText="1"/>
      <protection locked="0"/>
    </xf>
    <xf numFmtId="164" fontId="12"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6" fillId="3" borderId="0" xfId="0" applyFont="1" applyFill="1" applyBorder="1" applyAlignment="1" applyProtection="1">
      <alignment horizontal="center" vertical="center" wrapText="1"/>
    </xf>
    <xf numFmtId="167" fontId="12" fillId="10" borderId="3" xfId="0" applyNumberFormat="1" applyFont="1" applyFill="1" applyBorder="1" applyAlignment="1" applyProtection="1">
      <alignment horizontal="right" vertical="center"/>
      <protection locked="0"/>
    </xf>
    <xf numFmtId="164" fontId="28" fillId="10" borderId="4" xfId="0" applyNumberFormat="1" applyFont="1" applyFill="1" applyBorder="1" applyAlignment="1" applyProtection="1">
      <alignment vertical="center" wrapText="1"/>
      <protection locked="0"/>
    </xf>
    <xf numFmtId="167" fontId="12" fillId="10" borderId="3" xfId="0" applyNumberFormat="1" applyFont="1" applyFill="1" applyBorder="1" applyAlignment="1" applyProtection="1">
      <alignment vertical="top"/>
      <protection locked="0"/>
    </xf>
    <xf numFmtId="164" fontId="12" fillId="10" borderId="4" xfId="0" applyNumberFormat="1" applyFont="1" applyFill="1" applyBorder="1" applyAlignment="1" applyProtection="1">
      <alignment vertical="top" wrapText="1"/>
      <protection locked="0"/>
    </xf>
    <xf numFmtId="0" fontId="12" fillId="10" borderId="4" xfId="0" applyFont="1" applyFill="1" applyBorder="1" applyAlignment="1" applyProtection="1">
      <alignment vertical="top" wrapText="1"/>
      <protection locked="0"/>
    </xf>
    <xf numFmtId="0" fontId="12" fillId="10" borderId="5" xfId="0" applyFont="1" applyFill="1" applyBorder="1" applyAlignment="1" applyProtection="1">
      <alignment vertical="top" wrapText="1"/>
      <protection locked="0"/>
    </xf>
    <xf numFmtId="0" fontId="0" fillId="0" borderId="0" xfId="0" applyAlignment="1" applyProtection="1">
      <alignment vertical="top" wrapText="1"/>
      <protection locked="0"/>
    </xf>
    <xf numFmtId="0" fontId="0" fillId="0" borderId="0" xfId="0" applyAlignment="1" applyProtection="1">
      <alignment vertical="top"/>
      <protection locked="0"/>
    </xf>
    <xf numFmtId="167" fontId="12" fillId="10" borderId="3" xfId="0" applyNumberFormat="1" applyFont="1" applyFill="1" applyBorder="1" applyAlignment="1" applyProtection="1">
      <alignment horizontal="right" vertical="top"/>
      <protection locked="0"/>
    </xf>
    <xf numFmtId="167" fontId="28" fillId="10" borderId="3" xfId="0" applyNumberFormat="1" applyFont="1" applyFill="1" applyBorder="1" applyAlignment="1" applyProtection="1">
      <alignment horizontal="right" vertical="center"/>
      <protection locked="0"/>
    </xf>
    <xf numFmtId="167" fontId="12" fillId="10" borderId="3" xfId="0" applyNumberFormat="1" applyFont="1" applyFill="1" applyBorder="1" applyAlignment="1" applyProtection="1">
      <alignment horizontal="right" vertical="top" wrapText="1"/>
      <protection locked="0"/>
    </xf>
    <xf numFmtId="167" fontId="12" fillId="10" borderId="3" xfId="0" applyNumberFormat="1" applyFont="1" applyFill="1" applyBorder="1" applyAlignment="1" applyProtection="1">
      <alignment horizontal="right" vertical="center" wrapText="1"/>
      <protection locked="0"/>
    </xf>
    <xf numFmtId="0" fontId="5" fillId="10" borderId="4" xfId="0" applyFont="1" applyFill="1" applyBorder="1" applyAlignment="1" applyProtection="1">
      <alignment vertical="center" wrapText="1"/>
      <protection locked="0"/>
    </xf>
    <xf numFmtId="0" fontId="12" fillId="10" borderId="4" xfId="0" applyFont="1" applyFill="1" applyBorder="1" applyAlignment="1" applyProtection="1">
      <alignment horizontal="left" vertical="top" wrapText="1"/>
      <protection locked="0"/>
    </xf>
    <xf numFmtId="0" fontId="12" fillId="10" borderId="4" xfId="0" applyNumberFormat="1" applyFont="1" applyFill="1" applyBorder="1" applyAlignment="1" applyProtection="1">
      <alignment horizontal="left" vertical="top" wrapText="1"/>
      <protection locked="0"/>
    </xf>
    <xf numFmtId="164" fontId="12" fillId="10" borderId="4" xfId="0" applyNumberFormat="1" applyFont="1" applyFill="1" applyBorder="1" applyAlignment="1" applyProtection="1">
      <alignment horizontal="right" vertical="top" wrapText="1"/>
      <protection locked="0"/>
    </xf>
    <xf numFmtId="0" fontId="12" fillId="10" borderId="5" xfId="0" applyFont="1" applyFill="1" applyBorder="1" applyAlignment="1" applyProtection="1">
      <alignment horizontal="left" vertical="top" wrapText="1"/>
      <protection locked="0"/>
    </xf>
    <xf numFmtId="0" fontId="0" fillId="10" borderId="4" xfId="0" applyFont="1" applyFill="1" applyBorder="1" applyAlignment="1" applyProtection="1">
      <alignment horizontal="left" vertical="top" wrapText="1"/>
      <protection locked="0"/>
    </xf>
    <xf numFmtId="0" fontId="0" fillId="10" borderId="5" xfId="0" applyFont="1" applyFill="1" applyBorder="1" applyAlignment="1" applyProtection="1">
      <alignment horizontal="left" vertical="top" wrapText="1"/>
      <protection locked="0"/>
    </xf>
    <xf numFmtId="0" fontId="12" fillId="0" borderId="0" xfId="0" applyFont="1" applyFill="1" applyBorder="1" applyAlignment="1" applyProtection="1">
      <alignment horizontal="center" vertical="center" wrapText="1" readingOrder="1"/>
    </xf>
    <xf numFmtId="0" fontId="11" fillId="10" borderId="2" xfId="0" applyFont="1" applyFill="1" applyBorder="1" applyAlignment="1" applyProtection="1">
      <alignment horizontal="left" vertical="center" wrapText="1" readingOrder="1"/>
      <protection locked="0"/>
    </xf>
    <xf numFmtId="0" fontId="10" fillId="0" borderId="6" xfId="0" applyFont="1" applyFill="1" applyBorder="1" applyAlignment="1" applyProtection="1">
      <alignment horizontal="left" vertical="center"/>
    </xf>
    <xf numFmtId="0" fontId="19" fillId="2" borderId="0" xfId="0" applyFont="1" applyFill="1" applyBorder="1" applyAlignment="1" applyProtection="1">
      <alignment horizontal="center" vertical="center"/>
    </xf>
    <xf numFmtId="0" fontId="27" fillId="10" borderId="2" xfId="0" applyFont="1" applyFill="1" applyBorder="1" applyAlignment="1" applyProtection="1">
      <alignment horizontal="left" vertical="center" wrapText="1" readingOrder="1"/>
      <protection locked="0"/>
    </xf>
    <xf numFmtId="167" fontId="27" fillId="10" borderId="2" xfId="0" applyNumberFormat="1" applyFont="1" applyFill="1" applyBorder="1" applyAlignment="1" applyProtection="1">
      <alignment horizontal="left" vertical="center" wrapText="1" readingOrder="1"/>
      <protection locked="0"/>
    </xf>
    <xf numFmtId="167" fontId="10" fillId="0" borderId="2" xfId="0" applyNumberFormat="1" applyFont="1" applyBorder="1" applyAlignment="1" applyProtection="1">
      <alignment horizontal="left" vertical="center" wrapText="1" readingOrder="1"/>
    </xf>
    <xf numFmtId="0" fontId="26" fillId="3" borderId="0" xfId="0" applyFont="1" applyFill="1" applyBorder="1" applyAlignment="1" applyProtection="1">
      <alignment horizontal="center" vertical="center" wrapText="1"/>
    </xf>
    <xf numFmtId="0" fontId="15" fillId="3" borderId="0" xfId="0" applyFont="1" applyFill="1" applyBorder="1" applyAlignment="1" applyProtection="1">
      <alignment horizontal="center" vertical="center" wrapText="1" readingOrder="1"/>
    </xf>
    <xf numFmtId="0" fontId="4" fillId="0" borderId="1" xfId="0" applyFont="1" applyFill="1" applyBorder="1" applyAlignment="1" applyProtection="1">
      <alignment horizontal="center" vertical="center" wrapText="1" readingOrder="1"/>
    </xf>
    <xf numFmtId="0" fontId="4" fillId="0" borderId="0" xfId="0" applyFont="1" applyFill="1" applyBorder="1" applyAlignment="1" applyProtection="1">
      <alignment horizontal="center" vertical="center" wrapText="1" readingOrder="1"/>
    </xf>
    <xf numFmtId="0" fontId="6" fillId="0" borderId="1" xfId="0" applyFont="1" applyFill="1" applyBorder="1" applyAlignment="1" applyProtection="1">
      <alignment horizontal="center" vertical="center" wrapText="1" readingOrder="1"/>
    </xf>
    <xf numFmtId="0" fontId="6" fillId="0" borderId="0" xfId="0" applyFont="1" applyFill="1" applyBorder="1" applyAlignment="1" applyProtection="1">
      <alignment horizontal="center" vertical="center" wrapText="1" readingOrder="1"/>
    </xf>
    <xf numFmtId="0" fontId="17" fillId="3" borderId="0" xfId="0" applyFont="1" applyFill="1" applyBorder="1" applyAlignment="1" applyProtection="1">
      <alignment horizontal="center" vertical="center" wrapText="1" readingOrder="1"/>
    </xf>
    <xf numFmtId="0" fontId="6"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18" fillId="0" borderId="3" xfId="0" applyFont="1" applyFill="1" applyBorder="1" applyAlignment="1" applyProtection="1">
      <alignment horizontal="left" vertical="center" wrapText="1" readingOrder="1"/>
    </xf>
    <xf numFmtId="0" fontId="18" fillId="0" borderId="0" xfId="0" applyFont="1" applyFill="1" applyBorder="1" applyAlignment="1" applyProtection="1">
      <alignment horizontal="left" vertical="center" wrapText="1" readingOrder="1"/>
    </xf>
  </cellXfs>
  <cellStyles count="3">
    <cellStyle name="Currency" xfId="1" builtinId="4"/>
    <cellStyle name="Normal" xfId="0" builtinId="0"/>
    <cellStyle name="Normal 2" xfId="2"/>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G9" sqref="G9"/>
    </sheetView>
  </sheetViews>
  <sheetFormatPr defaultColWidth="0" defaultRowHeight="12.75" zeroHeight="1" x14ac:dyDescent="0.2"/>
  <cols>
    <col min="1" max="1" width="35.7109375" style="14" customWidth="1"/>
    <col min="2" max="2" width="21.5703125" style="14" customWidth="1"/>
    <col min="3" max="3" width="33.5703125" style="14" customWidth="1"/>
    <col min="4" max="4" width="4.42578125" style="14" customWidth="1"/>
    <col min="5" max="5" width="29" style="14" customWidth="1"/>
    <col min="6" max="6" width="19" style="14" customWidth="1"/>
    <col min="7" max="7" width="42" style="14" customWidth="1"/>
    <col min="8" max="11" width="9.140625" style="14" hidden="1" customWidth="1"/>
    <col min="12" max="16384" width="9.140625" style="14" hidden="1"/>
  </cols>
  <sheetData>
    <row r="1" spans="1:11" ht="26.25" customHeight="1" x14ac:dyDescent="0.2">
      <c r="A1" s="163" t="s">
        <v>2</v>
      </c>
      <c r="B1" s="163"/>
      <c r="C1" s="163"/>
      <c r="D1" s="163"/>
      <c r="E1" s="163"/>
      <c r="F1" s="163"/>
      <c r="G1" s="44"/>
      <c r="H1" s="44"/>
      <c r="I1" s="44"/>
      <c r="J1" s="44"/>
      <c r="K1" s="44"/>
    </row>
    <row r="2" spans="1:11" ht="21" customHeight="1" x14ac:dyDescent="0.2">
      <c r="A2" s="4" t="s">
        <v>3</v>
      </c>
      <c r="B2" s="164" t="s">
        <v>120</v>
      </c>
      <c r="C2" s="164"/>
      <c r="D2" s="164"/>
      <c r="E2" s="164"/>
      <c r="F2" s="164"/>
      <c r="G2" s="44"/>
      <c r="H2" s="44"/>
      <c r="I2" s="44"/>
      <c r="J2" s="44"/>
      <c r="K2" s="44"/>
    </row>
    <row r="3" spans="1:11" ht="21" customHeight="1" x14ac:dyDescent="0.2">
      <c r="A3" s="4" t="s">
        <v>4</v>
      </c>
      <c r="B3" s="164" t="s">
        <v>121</v>
      </c>
      <c r="C3" s="164"/>
      <c r="D3" s="164"/>
      <c r="E3" s="164"/>
      <c r="F3" s="164"/>
      <c r="G3" s="44"/>
      <c r="H3" s="44"/>
      <c r="I3" s="44"/>
      <c r="J3" s="44"/>
      <c r="K3" s="44"/>
    </row>
    <row r="4" spans="1:11" ht="21" customHeight="1" x14ac:dyDescent="0.2">
      <c r="A4" s="4" t="s">
        <v>5</v>
      </c>
      <c r="B4" s="165">
        <v>43647</v>
      </c>
      <c r="C4" s="165"/>
      <c r="D4" s="165"/>
      <c r="E4" s="165"/>
      <c r="F4" s="165"/>
      <c r="G4" s="44"/>
      <c r="H4" s="44"/>
      <c r="I4" s="44"/>
      <c r="J4" s="44"/>
      <c r="K4" s="44"/>
    </row>
    <row r="5" spans="1:11" ht="21" customHeight="1" x14ac:dyDescent="0.2">
      <c r="A5" s="4" t="s">
        <v>6</v>
      </c>
      <c r="B5" s="165">
        <v>44012</v>
      </c>
      <c r="C5" s="165"/>
      <c r="D5" s="165"/>
      <c r="E5" s="165"/>
      <c r="F5" s="165"/>
      <c r="G5" s="44"/>
      <c r="H5" s="44"/>
      <c r="I5" s="44"/>
      <c r="J5" s="44"/>
      <c r="K5" s="44"/>
    </row>
    <row r="6" spans="1:11" ht="21" customHeight="1" x14ac:dyDescent="0.2">
      <c r="A6" s="4" t="s">
        <v>7</v>
      </c>
      <c r="B6" s="162" t="str">
        <f>IF(AND(Travel!B7&lt;&gt;A30,Hospitality!B7&lt;&gt;A30,'All other expenses'!B7&lt;&gt;A30,'Gifts and benefits'!B7&lt;&gt;A30),A31,IF(AND(Travel!B7=A30,Hospitality!B7=A30,'All other expenses'!B7=A30,'Gifts and benefits'!B7=A30),A33,A32))</f>
        <v>Data and totals checked on all sheets</v>
      </c>
      <c r="C6" s="162"/>
      <c r="D6" s="162"/>
      <c r="E6" s="162"/>
      <c r="F6" s="162"/>
      <c r="G6" s="32"/>
      <c r="H6" s="44"/>
      <c r="I6" s="44"/>
      <c r="J6" s="44"/>
      <c r="K6" s="44"/>
    </row>
    <row r="7" spans="1:11" ht="21" customHeight="1" x14ac:dyDescent="0.2">
      <c r="A7" s="4" t="s">
        <v>8</v>
      </c>
      <c r="B7" s="161" t="s">
        <v>40</v>
      </c>
      <c r="C7" s="161"/>
      <c r="D7" s="161"/>
      <c r="E7" s="161"/>
      <c r="F7" s="161"/>
      <c r="G7" s="32"/>
      <c r="H7" s="44"/>
      <c r="I7" s="44"/>
      <c r="J7" s="44"/>
      <c r="K7" s="44"/>
    </row>
    <row r="8" spans="1:11" ht="21" customHeight="1" x14ac:dyDescent="0.2">
      <c r="A8" s="4" t="s">
        <v>10</v>
      </c>
      <c r="B8" s="161" t="s">
        <v>237</v>
      </c>
      <c r="C8" s="161"/>
      <c r="D8" s="161"/>
      <c r="E8" s="161"/>
      <c r="F8" s="161"/>
      <c r="G8" s="32"/>
      <c r="H8" s="44"/>
      <c r="I8" s="44"/>
      <c r="J8" s="44"/>
      <c r="K8" s="44"/>
    </row>
    <row r="9" spans="1:11" ht="66.75" customHeight="1" x14ac:dyDescent="0.2">
      <c r="A9" s="160" t="s">
        <v>11</v>
      </c>
      <c r="B9" s="160"/>
      <c r="C9" s="160"/>
      <c r="D9" s="160"/>
      <c r="E9" s="160"/>
      <c r="F9" s="160"/>
      <c r="G9" s="32"/>
      <c r="H9" s="44"/>
      <c r="I9" s="44"/>
      <c r="J9" s="44"/>
      <c r="K9" s="44"/>
    </row>
    <row r="10" spans="1:11" s="106" customFormat="1" ht="36" customHeight="1" x14ac:dyDescent="0.2">
      <c r="A10" s="100" t="s">
        <v>12</v>
      </c>
      <c r="B10" s="101" t="s">
        <v>13</v>
      </c>
      <c r="C10" s="101" t="s">
        <v>14</v>
      </c>
      <c r="D10" s="102"/>
      <c r="E10" s="103" t="s">
        <v>1</v>
      </c>
      <c r="F10" s="104" t="s">
        <v>15</v>
      </c>
      <c r="G10" s="105"/>
      <c r="H10" s="105"/>
      <c r="I10" s="105"/>
      <c r="J10" s="105"/>
      <c r="K10" s="105"/>
    </row>
    <row r="11" spans="1:11" ht="27.75" customHeight="1" x14ac:dyDescent="0.2">
      <c r="A11" s="180" t="s">
        <v>16</v>
      </c>
      <c r="B11" s="73">
        <f>B15+B16+B17</f>
        <v>15227.009999999997</v>
      </c>
      <c r="C11" s="79" t="str">
        <f>IF(Travel!B6="",A34,Travel!B6)</f>
        <v>Figures exclude GST</v>
      </c>
      <c r="D11" s="8"/>
      <c r="E11" s="9" t="s">
        <v>17</v>
      </c>
      <c r="F11" s="54">
        <f>'Gifts and benefits'!C26</f>
        <v>3</v>
      </c>
      <c r="G11" s="45"/>
      <c r="H11" s="45"/>
      <c r="I11" s="45"/>
      <c r="J11" s="45"/>
      <c r="K11" s="45"/>
    </row>
    <row r="12" spans="1:11" ht="27.75" customHeight="1" x14ac:dyDescent="0.2">
      <c r="A12" s="180" t="s">
        <v>0</v>
      </c>
      <c r="B12" s="73">
        <f>Hospitality!B25</f>
        <v>667.42</v>
      </c>
      <c r="C12" s="79" t="str">
        <f>IF(Hospitality!B6="",A34,Hospitality!B6)</f>
        <v>Figures exclude GST</v>
      </c>
      <c r="D12" s="8"/>
      <c r="E12" s="9" t="s">
        <v>18</v>
      </c>
      <c r="F12" s="54">
        <f>'Gifts and benefits'!C27</f>
        <v>3</v>
      </c>
      <c r="G12" s="45"/>
      <c r="H12" s="45"/>
      <c r="I12" s="45"/>
      <c r="J12" s="45"/>
      <c r="K12" s="45"/>
    </row>
    <row r="13" spans="1:11" ht="27.75" customHeight="1" x14ac:dyDescent="0.2">
      <c r="A13" s="180" t="s">
        <v>19</v>
      </c>
      <c r="B13" s="73">
        <f>'All other expenses'!B47</f>
        <v>25361.270000000011</v>
      </c>
      <c r="C13" s="79" t="str">
        <f>IF('All other expenses'!B6="",A34,'All other expenses'!B6)</f>
        <v>Figures exclude GST</v>
      </c>
      <c r="D13" s="8"/>
      <c r="E13" s="9" t="s">
        <v>20</v>
      </c>
      <c r="F13" s="54">
        <f>'Gifts and benefits'!C28</f>
        <v>0</v>
      </c>
      <c r="G13" s="44"/>
      <c r="H13" s="44"/>
      <c r="I13" s="44"/>
      <c r="J13" s="44"/>
      <c r="K13" s="44"/>
    </row>
    <row r="14" spans="1:11" ht="12.75" customHeight="1" x14ac:dyDescent="0.2">
      <c r="A14" s="181"/>
      <c r="B14" s="74"/>
      <c r="C14" s="80"/>
      <c r="D14" s="55"/>
      <c r="E14" s="8"/>
      <c r="F14" s="56"/>
      <c r="G14" s="24"/>
      <c r="H14" s="24"/>
      <c r="I14" s="24"/>
      <c r="J14" s="24"/>
      <c r="K14" s="24"/>
    </row>
    <row r="15" spans="1:11" ht="27.75" customHeight="1" x14ac:dyDescent="0.2">
      <c r="A15" s="9" t="s">
        <v>21</v>
      </c>
      <c r="B15" s="73">
        <f>Travel!B41</f>
        <v>3866.3199999999997</v>
      </c>
      <c r="C15" s="79" t="str">
        <f>C11</f>
        <v>Figures exclude GST</v>
      </c>
      <c r="D15" s="8"/>
      <c r="E15" s="8"/>
      <c r="F15" s="56"/>
      <c r="G15" s="44"/>
      <c r="H15" s="44"/>
      <c r="I15" s="44"/>
      <c r="J15" s="44"/>
      <c r="K15" s="44"/>
    </row>
    <row r="16" spans="1:11" ht="27.75" customHeight="1" x14ac:dyDescent="0.2">
      <c r="A16" s="9" t="s">
        <v>22</v>
      </c>
      <c r="B16" s="73">
        <f>Travel!B149</f>
        <v>11360.689999999997</v>
      </c>
      <c r="C16" s="79" t="str">
        <f>C11</f>
        <v>Figures exclude GST</v>
      </c>
      <c r="D16" s="57"/>
      <c r="E16" s="8"/>
      <c r="F16" s="58"/>
      <c r="G16" s="44"/>
      <c r="H16" s="44"/>
      <c r="I16" s="44"/>
      <c r="J16" s="44"/>
      <c r="K16" s="44"/>
    </row>
    <row r="17" spans="1:11" ht="27.75" customHeight="1" x14ac:dyDescent="0.2">
      <c r="A17" s="9" t="s">
        <v>23</v>
      </c>
      <c r="B17" s="73">
        <f>Travel!B170</f>
        <v>0</v>
      </c>
      <c r="C17" s="79" t="str">
        <f>C11</f>
        <v>Figures exclude GST</v>
      </c>
      <c r="D17" s="8"/>
      <c r="E17" s="8"/>
      <c r="F17" s="58"/>
      <c r="G17" s="44"/>
      <c r="H17" s="44"/>
      <c r="I17" s="44"/>
      <c r="J17" s="44"/>
      <c r="K17" s="44"/>
    </row>
    <row r="18" spans="1:11" ht="27.75" customHeight="1" x14ac:dyDescent="0.2">
      <c r="A18" s="25"/>
      <c r="B18" s="20"/>
      <c r="C18" s="25"/>
      <c r="D18" s="7"/>
      <c r="E18" s="7"/>
      <c r="F18" s="59"/>
      <c r="G18" s="60"/>
      <c r="H18" s="60"/>
      <c r="I18" s="60"/>
      <c r="J18" s="60"/>
      <c r="K18" s="60"/>
    </row>
    <row r="19" spans="1:11" x14ac:dyDescent="0.2">
      <c r="A19" s="50" t="s">
        <v>24</v>
      </c>
      <c r="B19" s="23"/>
      <c r="C19" s="24"/>
      <c r="D19" s="25"/>
      <c r="E19" s="25"/>
      <c r="F19" s="25"/>
      <c r="G19" s="25"/>
      <c r="H19" s="25"/>
      <c r="I19" s="25"/>
      <c r="J19" s="25"/>
      <c r="K19" s="25"/>
    </row>
    <row r="20" spans="1:11" x14ac:dyDescent="0.2">
      <c r="A20" s="21" t="s">
        <v>25</v>
      </c>
      <c r="B20" s="51"/>
      <c r="C20" s="51"/>
      <c r="D20" s="24"/>
      <c r="E20" s="24"/>
      <c r="F20" s="24"/>
      <c r="G20" s="25"/>
      <c r="H20" s="25"/>
      <c r="I20" s="25"/>
      <c r="J20" s="25"/>
      <c r="K20" s="25"/>
    </row>
    <row r="21" spans="1:11" ht="12.6" customHeight="1" x14ac:dyDescent="0.2">
      <c r="A21" s="21" t="s">
        <v>26</v>
      </c>
      <c r="B21" s="51"/>
      <c r="C21" s="51"/>
      <c r="D21" s="18"/>
      <c r="E21" s="25"/>
      <c r="F21" s="25"/>
      <c r="G21" s="25"/>
      <c r="H21" s="25"/>
      <c r="I21" s="25"/>
      <c r="J21" s="25"/>
      <c r="K21" s="25"/>
    </row>
    <row r="22" spans="1:11" ht="12.6" customHeight="1" x14ac:dyDescent="0.2">
      <c r="A22" s="21" t="s">
        <v>27</v>
      </c>
      <c r="B22" s="51"/>
      <c r="C22" s="51"/>
      <c r="D22" s="18"/>
      <c r="E22" s="25"/>
      <c r="F22" s="25"/>
      <c r="G22" s="25"/>
      <c r="H22" s="25"/>
      <c r="I22" s="25"/>
      <c r="J22" s="25"/>
      <c r="K22" s="25"/>
    </row>
    <row r="23" spans="1:11" ht="12.6" customHeight="1" x14ac:dyDescent="0.2">
      <c r="A23" s="21" t="s">
        <v>28</v>
      </c>
      <c r="B23" s="51"/>
      <c r="C23" s="51"/>
      <c r="D23" s="18"/>
      <c r="E23" s="25"/>
      <c r="F23" s="25"/>
      <c r="G23" s="25"/>
      <c r="H23" s="25"/>
      <c r="I23" s="25"/>
      <c r="J23" s="25"/>
      <c r="K23" s="25"/>
    </row>
    <row r="24" spans="1:11" x14ac:dyDescent="0.2">
      <c r="A24" s="38"/>
      <c r="B24" s="25"/>
      <c r="C24" s="25"/>
      <c r="D24" s="25"/>
      <c r="E24" s="25"/>
      <c r="F24" s="44"/>
      <c r="G24" s="44"/>
      <c r="H24" s="44"/>
      <c r="I24" s="44"/>
      <c r="J24" s="44"/>
      <c r="K24" s="44"/>
    </row>
    <row r="25" spans="1:11" hidden="1" x14ac:dyDescent="0.2">
      <c r="A25" s="12" t="s">
        <v>29</v>
      </c>
      <c r="B25" s="13"/>
      <c r="C25" s="13"/>
      <c r="D25" s="13"/>
      <c r="E25" s="13"/>
      <c r="F25" s="13"/>
      <c r="G25" s="44"/>
      <c r="H25" s="44"/>
      <c r="I25" s="44"/>
      <c r="J25" s="44"/>
      <c r="K25" s="44"/>
    </row>
    <row r="26" spans="1:11" ht="12.75" hidden="1" customHeight="1" x14ac:dyDescent="0.2">
      <c r="A26" s="11" t="s">
        <v>30</v>
      </c>
      <c r="B26" s="6"/>
      <c r="C26" s="6"/>
      <c r="D26" s="11"/>
      <c r="E26" s="11"/>
      <c r="F26" s="11"/>
      <c r="G26" s="44"/>
      <c r="H26" s="44"/>
      <c r="I26" s="44"/>
      <c r="J26" s="44"/>
      <c r="K26" s="44"/>
    </row>
    <row r="27" spans="1:11" hidden="1" x14ac:dyDescent="0.2">
      <c r="A27" s="10" t="s">
        <v>31</v>
      </c>
      <c r="B27" s="10"/>
      <c r="C27" s="10"/>
      <c r="D27" s="10"/>
      <c r="E27" s="10"/>
      <c r="F27" s="10"/>
      <c r="G27" s="44"/>
      <c r="H27" s="44"/>
      <c r="I27" s="44"/>
      <c r="J27" s="44"/>
      <c r="K27" s="44"/>
    </row>
    <row r="28" spans="1:11" hidden="1" x14ac:dyDescent="0.2">
      <c r="A28" s="10" t="s">
        <v>32</v>
      </c>
      <c r="B28" s="10"/>
      <c r="C28" s="10"/>
      <c r="D28" s="10"/>
      <c r="E28" s="10"/>
      <c r="F28" s="10"/>
      <c r="G28" s="44"/>
      <c r="H28" s="44"/>
      <c r="I28" s="44"/>
      <c r="J28" s="44"/>
      <c r="K28" s="44"/>
    </row>
    <row r="29" spans="1:11" hidden="1" x14ac:dyDescent="0.2">
      <c r="A29" s="11" t="s">
        <v>33</v>
      </c>
      <c r="B29" s="11"/>
      <c r="C29" s="11"/>
      <c r="D29" s="11"/>
      <c r="E29" s="11"/>
      <c r="F29" s="11"/>
      <c r="G29" s="44"/>
      <c r="H29" s="44"/>
      <c r="I29" s="44"/>
      <c r="J29" s="44"/>
      <c r="K29" s="44"/>
    </row>
    <row r="30" spans="1:11" hidden="1" x14ac:dyDescent="0.2">
      <c r="A30" s="11" t="s">
        <v>34</v>
      </c>
      <c r="B30" s="11"/>
      <c r="C30" s="11"/>
      <c r="D30" s="11"/>
      <c r="E30" s="11"/>
      <c r="F30" s="11"/>
      <c r="G30" s="44"/>
      <c r="H30" s="44"/>
      <c r="I30" s="44"/>
      <c r="J30" s="44"/>
      <c r="K30" s="44"/>
    </row>
    <row r="31" spans="1:11" hidden="1" x14ac:dyDescent="0.2">
      <c r="A31" s="10" t="s">
        <v>35</v>
      </c>
      <c r="B31" s="10"/>
      <c r="C31" s="10"/>
      <c r="D31" s="10"/>
      <c r="E31" s="10"/>
      <c r="F31" s="10"/>
      <c r="G31" s="44"/>
      <c r="H31" s="44"/>
      <c r="I31" s="44"/>
      <c r="J31" s="44"/>
      <c r="K31" s="44"/>
    </row>
    <row r="32" spans="1:11" hidden="1" x14ac:dyDescent="0.2">
      <c r="A32" s="10" t="s">
        <v>36</v>
      </c>
      <c r="B32" s="10"/>
      <c r="C32" s="10"/>
      <c r="D32" s="10"/>
      <c r="E32" s="10"/>
      <c r="F32" s="10"/>
      <c r="G32" s="44"/>
      <c r="H32" s="44"/>
      <c r="I32" s="44"/>
      <c r="J32" s="44"/>
      <c r="K32" s="44"/>
    </row>
    <row r="33" spans="1:11" hidden="1" x14ac:dyDescent="0.2">
      <c r="A33" s="10" t="s">
        <v>37</v>
      </c>
      <c r="B33" s="10"/>
      <c r="C33" s="10"/>
      <c r="D33" s="10"/>
      <c r="E33" s="10"/>
      <c r="F33" s="10"/>
      <c r="G33" s="44"/>
      <c r="H33" s="44"/>
      <c r="I33" s="44"/>
      <c r="J33" s="44"/>
      <c r="K33" s="44"/>
    </row>
    <row r="34" spans="1:11" hidden="1" x14ac:dyDescent="0.2">
      <c r="A34" s="11" t="s">
        <v>38</v>
      </c>
      <c r="B34" s="11"/>
      <c r="C34" s="11"/>
      <c r="D34" s="11"/>
      <c r="E34" s="11"/>
      <c r="F34" s="11"/>
      <c r="G34" s="44"/>
      <c r="H34" s="44"/>
      <c r="I34" s="44"/>
      <c r="J34" s="44"/>
      <c r="K34" s="44"/>
    </row>
    <row r="35" spans="1:11" hidden="1" x14ac:dyDescent="0.2">
      <c r="A35" s="11" t="s">
        <v>39</v>
      </c>
      <c r="B35" s="11"/>
      <c r="C35" s="11"/>
      <c r="D35" s="11"/>
      <c r="E35" s="11"/>
      <c r="F35" s="11"/>
      <c r="G35" s="44"/>
      <c r="H35" s="44"/>
      <c r="I35" s="44"/>
      <c r="J35" s="44"/>
      <c r="K35" s="44"/>
    </row>
    <row r="36" spans="1:11" hidden="1" x14ac:dyDescent="0.2">
      <c r="A36" s="77" t="s">
        <v>9</v>
      </c>
      <c r="B36" s="76"/>
      <c r="C36" s="76"/>
      <c r="D36" s="76"/>
      <c r="E36" s="76"/>
      <c r="F36" s="76"/>
      <c r="G36" s="44"/>
      <c r="H36" s="44"/>
      <c r="I36" s="44"/>
      <c r="J36" s="44"/>
      <c r="K36" s="44"/>
    </row>
    <row r="37" spans="1:11" hidden="1" x14ac:dyDescent="0.2">
      <c r="A37" s="77" t="s">
        <v>40</v>
      </c>
      <c r="B37" s="76"/>
      <c r="C37" s="76"/>
      <c r="D37" s="76"/>
      <c r="E37" s="76"/>
      <c r="F37" s="76"/>
      <c r="G37" s="44"/>
      <c r="H37" s="44"/>
      <c r="I37" s="44"/>
      <c r="J37" s="44"/>
      <c r="K37" s="44"/>
    </row>
    <row r="38" spans="1:11" hidden="1" x14ac:dyDescent="0.2">
      <c r="A38" s="77" t="s">
        <v>119</v>
      </c>
      <c r="B38" s="76"/>
      <c r="C38" s="76"/>
      <c r="D38" s="76"/>
      <c r="E38" s="76"/>
      <c r="F38" s="76"/>
      <c r="G38" s="44"/>
      <c r="H38" s="44"/>
      <c r="I38" s="44"/>
      <c r="J38" s="44"/>
      <c r="K38" s="44"/>
    </row>
    <row r="39" spans="1:11" hidden="1" x14ac:dyDescent="0.2">
      <c r="A39" s="61" t="s">
        <v>41</v>
      </c>
      <c r="B39" s="5"/>
      <c r="C39" s="5"/>
      <c r="D39" s="5"/>
      <c r="E39" s="5"/>
      <c r="F39" s="5"/>
      <c r="G39" s="44"/>
      <c r="H39" s="44"/>
      <c r="I39" s="44"/>
      <c r="J39" s="44"/>
      <c r="K39" s="44"/>
    </row>
    <row r="40" spans="1:11" hidden="1" x14ac:dyDescent="0.2">
      <c r="A40" s="62" t="s">
        <v>42</v>
      </c>
      <c r="B40" s="5"/>
      <c r="C40" s="5"/>
      <c r="D40" s="5"/>
      <c r="E40" s="5"/>
      <c r="F40" s="5"/>
      <c r="G40" s="44"/>
      <c r="H40" s="44"/>
      <c r="I40" s="44"/>
      <c r="J40" s="44"/>
      <c r="K40" s="44"/>
    </row>
    <row r="41" spans="1:11" hidden="1" x14ac:dyDescent="0.2">
      <c r="A41" s="62" t="s">
        <v>43</v>
      </c>
      <c r="B41" s="5"/>
      <c r="C41" s="5"/>
      <c r="D41" s="5"/>
      <c r="E41" s="5"/>
      <c r="F41" s="5"/>
      <c r="G41" s="44"/>
      <c r="H41" s="44"/>
      <c r="I41" s="44"/>
      <c r="J41" s="44"/>
      <c r="K41" s="44"/>
    </row>
    <row r="42" spans="1:11" hidden="1" x14ac:dyDescent="0.2">
      <c r="A42" s="62" t="s">
        <v>44</v>
      </c>
      <c r="B42" s="5"/>
      <c r="C42" s="5"/>
      <c r="D42" s="5"/>
      <c r="E42" s="5"/>
      <c r="F42" s="5"/>
      <c r="G42" s="44"/>
      <c r="H42" s="44"/>
      <c r="I42" s="44"/>
      <c r="J42" s="44"/>
      <c r="K42" s="44"/>
    </row>
    <row r="43" spans="1:11" hidden="1" x14ac:dyDescent="0.2">
      <c r="A43" s="62" t="s">
        <v>45</v>
      </c>
      <c r="B43" s="5"/>
      <c r="C43" s="5"/>
      <c r="D43" s="5"/>
      <c r="E43" s="5"/>
      <c r="F43" s="5"/>
      <c r="G43" s="44"/>
      <c r="H43" s="44"/>
      <c r="I43" s="44"/>
      <c r="J43" s="44"/>
      <c r="K43" s="44"/>
    </row>
    <row r="44" spans="1:11" hidden="1" x14ac:dyDescent="0.2">
      <c r="A44" s="62" t="s">
        <v>46</v>
      </c>
      <c r="B44" s="5"/>
      <c r="C44" s="5"/>
      <c r="D44" s="5"/>
      <c r="E44" s="5"/>
      <c r="F44" s="5"/>
      <c r="G44" s="44"/>
      <c r="H44" s="44"/>
      <c r="I44" s="44"/>
      <c r="J44" s="44"/>
      <c r="K44" s="44"/>
    </row>
    <row r="45" spans="1:11" hidden="1" x14ac:dyDescent="0.2">
      <c r="A45" s="78" t="s">
        <v>47</v>
      </c>
      <c r="B45" s="76"/>
      <c r="C45" s="76"/>
      <c r="D45" s="76"/>
      <c r="E45" s="76"/>
      <c r="F45" s="76"/>
      <c r="G45" s="44"/>
      <c r="H45" s="44"/>
      <c r="I45" s="44"/>
      <c r="J45" s="44"/>
      <c r="K45" s="44"/>
    </row>
    <row r="46" spans="1:11" hidden="1" x14ac:dyDescent="0.2">
      <c r="A46" s="76" t="s">
        <v>48</v>
      </c>
      <c r="B46" s="76"/>
      <c r="C46" s="76"/>
      <c r="D46" s="76"/>
      <c r="E46" s="76"/>
      <c r="F46" s="76"/>
      <c r="G46" s="44"/>
      <c r="H46" s="44"/>
      <c r="I46" s="44"/>
      <c r="J46" s="44"/>
      <c r="K46" s="44"/>
    </row>
    <row r="47" spans="1:11" hidden="1" x14ac:dyDescent="0.2">
      <c r="A47" s="63">
        <v>-20000</v>
      </c>
      <c r="B47" s="5"/>
      <c r="C47" s="5"/>
      <c r="D47" s="5"/>
      <c r="E47" s="5"/>
      <c r="F47" s="5"/>
      <c r="G47" s="44"/>
      <c r="H47" s="44"/>
      <c r="I47" s="44"/>
      <c r="J47" s="44"/>
      <c r="K47" s="44"/>
    </row>
    <row r="48" spans="1:11" ht="25.5" hidden="1" x14ac:dyDescent="0.2">
      <c r="A48" s="94" t="s">
        <v>49</v>
      </c>
      <c r="B48" s="76"/>
      <c r="C48" s="76"/>
      <c r="D48" s="76"/>
      <c r="E48" s="76"/>
      <c r="F48" s="76"/>
      <c r="G48" s="44"/>
      <c r="H48" s="44"/>
      <c r="I48" s="44"/>
      <c r="J48" s="44"/>
      <c r="K48" s="44"/>
    </row>
    <row r="49" spans="1:11" ht="25.5" hidden="1" x14ac:dyDescent="0.2">
      <c r="A49" s="94" t="s">
        <v>50</v>
      </c>
      <c r="B49" s="76"/>
      <c r="C49" s="76"/>
      <c r="D49" s="76"/>
      <c r="E49" s="76"/>
      <c r="F49" s="76"/>
      <c r="G49" s="44"/>
      <c r="H49" s="44"/>
      <c r="I49" s="44"/>
      <c r="J49" s="44"/>
      <c r="K49" s="44"/>
    </row>
    <row r="50" spans="1:11" ht="25.5" hidden="1" x14ac:dyDescent="0.2">
      <c r="A50" s="95" t="s">
        <v>51</v>
      </c>
      <c r="B50" s="5"/>
      <c r="C50" s="5"/>
      <c r="D50" s="5"/>
      <c r="E50" s="5"/>
      <c r="F50" s="5"/>
      <c r="G50" s="44"/>
      <c r="H50" s="44"/>
      <c r="I50" s="44"/>
      <c r="J50" s="44"/>
      <c r="K50" s="44"/>
    </row>
    <row r="51" spans="1:11" ht="25.5" hidden="1" x14ac:dyDescent="0.2">
      <c r="A51" s="95" t="s">
        <v>52</v>
      </c>
      <c r="B51" s="5"/>
      <c r="C51" s="5"/>
      <c r="D51" s="5"/>
      <c r="E51" s="5"/>
      <c r="F51" s="5"/>
      <c r="G51" s="44"/>
      <c r="H51" s="44"/>
      <c r="I51" s="44"/>
      <c r="J51" s="44"/>
      <c r="K51" s="44"/>
    </row>
    <row r="52" spans="1:11" ht="38.25" hidden="1" x14ac:dyDescent="0.2">
      <c r="A52" s="95" t="s">
        <v>53</v>
      </c>
      <c r="B52" s="85"/>
      <c r="C52" s="85"/>
      <c r="D52" s="93"/>
      <c r="E52" s="64"/>
      <c r="F52" s="64"/>
      <c r="G52" s="44"/>
      <c r="H52" s="44"/>
      <c r="I52" s="44"/>
      <c r="J52" s="44"/>
      <c r="K52" s="44"/>
    </row>
    <row r="53" spans="1:11" hidden="1" x14ac:dyDescent="0.2">
      <c r="A53" s="90" t="s">
        <v>54</v>
      </c>
      <c r="B53" s="91"/>
      <c r="C53" s="91"/>
      <c r="D53" s="84"/>
      <c r="E53" s="65"/>
      <c r="F53" s="65" t="b">
        <v>1</v>
      </c>
      <c r="G53" s="44"/>
      <c r="H53" s="44"/>
      <c r="I53" s="44"/>
      <c r="J53" s="44"/>
      <c r="K53" s="44"/>
    </row>
    <row r="54" spans="1:11" hidden="1" x14ac:dyDescent="0.2">
      <c r="A54" s="92" t="s">
        <v>55</v>
      </c>
      <c r="B54" s="90"/>
      <c r="C54" s="90"/>
      <c r="D54" s="90"/>
      <c r="E54" s="65"/>
      <c r="F54" s="65" t="b">
        <v>0</v>
      </c>
      <c r="G54" s="44"/>
      <c r="H54" s="44"/>
      <c r="I54" s="44"/>
      <c r="J54" s="44"/>
      <c r="K54" s="44"/>
    </row>
    <row r="55" spans="1:11" hidden="1" x14ac:dyDescent="0.2">
      <c r="A55" s="96"/>
      <c r="B55" s="86">
        <f>COUNT(Travel!B12:B40)</f>
        <v>17</v>
      </c>
      <c r="C55" s="86"/>
      <c r="D55" s="86">
        <f>COUNTIF(Travel!D12:D40,"*")</f>
        <v>17</v>
      </c>
      <c r="E55" s="87"/>
      <c r="F55" s="87" t="b">
        <f>MIN(B55,D55)=MAX(B55,D55)</f>
        <v>1</v>
      </c>
      <c r="G55" s="44"/>
      <c r="H55" s="44"/>
      <c r="I55" s="44"/>
      <c r="J55" s="44"/>
      <c r="K55" s="44"/>
    </row>
    <row r="56" spans="1:11" hidden="1" x14ac:dyDescent="0.2">
      <c r="A56" s="96" t="s">
        <v>56</v>
      </c>
      <c r="B56" s="86">
        <f>COUNT(Travel!B45:B148)</f>
        <v>72</v>
      </c>
      <c r="C56" s="86"/>
      <c r="D56" s="86">
        <f>COUNTIF(Travel!D45:D148,"*")</f>
        <v>72</v>
      </c>
      <c r="E56" s="87"/>
      <c r="F56" s="87" t="b">
        <f>MIN(B56,D56)=MAX(B56,D56)</f>
        <v>1</v>
      </c>
    </row>
    <row r="57" spans="1:11" hidden="1" x14ac:dyDescent="0.2">
      <c r="A57" s="97"/>
      <c r="B57" s="86">
        <f>COUNT(Travel!B153:B169)</f>
        <v>0</v>
      </c>
      <c r="C57" s="86"/>
      <c r="D57" s="86">
        <f>COUNTIF(Travel!D153:D169,"*")</f>
        <v>0</v>
      </c>
      <c r="E57" s="87"/>
      <c r="F57" s="87" t="b">
        <f>MIN(B57,D57)=MAX(B57,D57)</f>
        <v>1</v>
      </c>
    </row>
    <row r="58" spans="1:11" hidden="1" x14ac:dyDescent="0.2">
      <c r="A58" s="98" t="s">
        <v>57</v>
      </c>
      <c r="B58" s="88">
        <f>COUNT(Hospitality!B11:B24)</f>
        <v>8</v>
      </c>
      <c r="C58" s="88"/>
      <c r="D58" s="88">
        <f>COUNTIF(Hospitality!D11:D24,"*")</f>
        <v>8</v>
      </c>
      <c r="E58" s="89"/>
      <c r="F58" s="89" t="b">
        <f>MIN(B58,D58)=MAX(B58,D58)</f>
        <v>1</v>
      </c>
    </row>
    <row r="59" spans="1:11" hidden="1" x14ac:dyDescent="0.2">
      <c r="A59" s="99" t="s">
        <v>58</v>
      </c>
      <c r="B59" s="87">
        <f>COUNT('All other expenses'!B11:B46)</f>
        <v>28</v>
      </c>
      <c r="C59" s="87"/>
      <c r="D59" s="87">
        <f>COUNTIF('All other expenses'!D11:D46,"*")</f>
        <v>28</v>
      </c>
      <c r="E59" s="87"/>
      <c r="F59" s="87" t="b">
        <f>MIN(B59,D59)=MAX(B59,D59)</f>
        <v>1</v>
      </c>
    </row>
    <row r="60" spans="1:11" hidden="1" x14ac:dyDescent="0.2">
      <c r="A60" s="98" t="s">
        <v>59</v>
      </c>
      <c r="B60" s="88">
        <f>COUNTIF('Gifts and benefits'!B11:B25,"*")</f>
        <v>3</v>
      </c>
      <c r="C60" s="88">
        <f>COUNTIF('Gifts and benefits'!C11:C25,"*")</f>
        <v>3</v>
      </c>
      <c r="D60" s="88"/>
      <c r="E60" s="88">
        <f>COUNTA('Gifts and benefits'!E11:E25)</f>
        <v>3</v>
      </c>
      <c r="F60" s="89"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264"/>
  <sheetViews>
    <sheetView zoomScale="90" zoomScaleNormal="90" workbookViewId="0">
      <selection activeCell="A178" sqref="A178"/>
    </sheetView>
  </sheetViews>
  <sheetFormatPr defaultColWidth="0" defaultRowHeight="12.75" zeroHeight="1" x14ac:dyDescent="0.2"/>
  <cols>
    <col min="1" max="1" width="35.7109375" style="14" customWidth="1"/>
    <col min="2" max="2" width="14.28515625" style="14" customWidth="1"/>
    <col min="3" max="3" width="71.42578125" style="14" customWidth="1"/>
    <col min="4" max="4" width="50" style="14" customWidth="1"/>
    <col min="5" max="5" width="21.42578125" style="14" customWidth="1"/>
    <col min="6" max="6" width="37.5703125" style="14" customWidth="1"/>
    <col min="7" max="9" width="9.140625" style="14" hidden="1" customWidth="1"/>
    <col min="10" max="13" width="0" style="14" hidden="1" customWidth="1"/>
    <col min="14" max="16384" width="9.140625" style="14" hidden="1"/>
  </cols>
  <sheetData>
    <row r="1" spans="1:6" ht="26.25" customHeight="1" x14ac:dyDescent="0.2">
      <c r="A1" s="163" t="s">
        <v>60</v>
      </c>
      <c r="B1" s="163"/>
      <c r="C1" s="163"/>
      <c r="D1" s="163"/>
      <c r="E1" s="163"/>
      <c r="F1" s="44"/>
    </row>
    <row r="2" spans="1:6" ht="21" customHeight="1" x14ac:dyDescent="0.2">
      <c r="A2" s="4" t="s">
        <v>3</v>
      </c>
      <c r="B2" s="166" t="str">
        <f>'Summary and sign-off'!B2:F2</f>
        <v>Ministry of Transport</v>
      </c>
      <c r="C2" s="166"/>
      <c r="D2" s="166"/>
      <c r="E2" s="166"/>
      <c r="F2" s="44"/>
    </row>
    <row r="3" spans="1:6" ht="21" customHeight="1" x14ac:dyDescent="0.2">
      <c r="A3" s="4" t="s">
        <v>61</v>
      </c>
      <c r="B3" s="166" t="str">
        <f>'Summary and sign-off'!B3:F3</f>
        <v>Peter Mersi</v>
      </c>
      <c r="C3" s="166"/>
      <c r="D3" s="166"/>
      <c r="E3" s="166"/>
      <c r="F3" s="44"/>
    </row>
    <row r="4" spans="1:6" ht="21" customHeight="1" x14ac:dyDescent="0.2">
      <c r="A4" s="4" t="s">
        <v>62</v>
      </c>
      <c r="B4" s="166">
        <f>'Summary and sign-off'!B4:F4</f>
        <v>43647</v>
      </c>
      <c r="C4" s="166"/>
      <c r="D4" s="166"/>
      <c r="E4" s="166"/>
      <c r="F4" s="44"/>
    </row>
    <row r="5" spans="1:6" ht="21" customHeight="1" x14ac:dyDescent="0.2">
      <c r="A5" s="4" t="s">
        <v>63</v>
      </c>
      <c r="B5" s="166">
        <f>'Summary and sign-off'!B5:F5</f>
        <v>44012</v>
      </c>
      <c r="C5" s="166"/>
      <c r="D5" s="166"/>
      <c r="E5" s="166"/>
      <c r="F5" s="44"/>
    </row>
    <row r="6" spans="1:6" ht="21" customHeight="1" x14ac:dyDescent="0.2">
      <c r="A6" s="4" t="s">
        <v>64</v>
      </c>
      <c r="B6" s="161" t="s">
        <v>32</v>
      </c>
      <c r="C6" s="161"/>
      <c r="D6" s="161"/>
      <c r="E6" s="161"/>
      <c r="F6" s="44"/>
    </row>
    <row r="7" spans="1:6" ht="21" customHeight="1" x14ac:dyDescent="0.2">
      <c r="A7" s="4" t="s">
        <v>7</v>
      </c>
      <c r="B7" s="161" t="s">
        <v>34</v>
      </c>
      <c r="C7" s="161"/>
      <c r="D7" s="161"/>
      <c r="E7" s="161"/>
      <c r="F7" s="44"/>
    </row>
    <row r="8" spans="1:6" ht="36" customHeight="1" x14ac:dyDescent="0.2">
      <c r="A8" s="169" t="s">
        <v>65</v>
      </c>
      <c r="B8" s="170"/>
      <c r="C8" s="170"/>
      <c r="D8" s="170"/>
      <c r="E8" s="170"/>
      <c r="F8" s="20"/>
    </row>
    <row r="9" spans="1:6" ht="36" customHeight="1" x14ac:dyDescent="0.2">
      <c r="A9" s="171" t="s">
        <v>66</v>
      </c>
      <c r="B9" s="172"/>
      <c r="C9" s="172"/>
      <c r="D9" s="172"/>
      <c r="E9" s="172"/>
      <c r="F9" s="20"/>
    </row>
    <row r="10" spans="1:6" ht="24.75" customHeight="1" x14ac:dyDescent="0.2">
      <c r="A10" s="168" t="s">
        <v>67</v>
      </c>
      <c r="B10" s="173"/>
      <c r="C10" s="168"/>
      <c r="D10" s="168"/>
      <c r="E10" s="168"/>
      <c r="F10" s="45"/>
    </row>
    <row r="11" spans="1:6" ht="27" customHeight="1" x14ac:dyDescent="0.2">
      <c r="A11" s="33" t="s">
        <v>68</v>
      </c>
      <c r="B11" s="33" t="s">
        <v>69</v>
      </c>
      <c r="C11" s="33" t="s">
        <v>70</v>
      </c>
      <c r="D11" s="33" t="s">
        <v>71</v>
      </c>
      <c r="E11" s="33" t="s">
        <v>72</v>
      </c>
      <c r="F11" s="46"/>
    </row>
    <row r="12" spans="1:6" s="66" customFormat="1" hidden="1" x14ac:dyDescent="0.2">
      <c r="A12" s="107"/>
      <c r="B12" s="108"/>
      <c r="C12" s="109"/>
      <c r="D12" s="109"/>
      <c r="E12" s="110"/>
      <c r="F12" s="1"/>
    </row>
    <row r="13" spans="1:6" s="148" customFormat="1" ht="29.25" customHeight="1" x14ac:dyDescent="0.2">
      <c r="A13" s="149" t="s">
        <v>122</v>
      </c>
      <c r="B13" s="144">
        <v>1907.95</v>
      </c>
      <c r="C13" s="145" t="s">
        <v>154</v>
      </c>
      <c r="D13" s="145" t="s">
        <v>153</v>
      </c>
      <c r="E13" s="146" t="s">
        <v>152</v>
      </c>
      <c r="F13" s="147"/>
    </row>
    <row r="14" spans="1:6" s="66" customFormat="1" ht="30.75" customHeight="1" x14ac:dyDescent="0.2">
      <c r="A14" s="129"/>
      <c r="B14" s="130">
        <v>495.45</v>
      </c>
      <c r="C14" s="145" t="s">
        <v>154</v>
      </c>
      <c r="D14" s="131" t="s">
        <v>206</v>
      </c>
      <c r="E14" s="132" t="s">
        <v>152</v>
      </c>
      <c r="F14" s="1"/>
    </row>
    <row r="15" spans="1:6" s="148" customFormat="1" ht="28.15" customHeight="1" x14ac:dyDescent="0.2">
      <c r="A15" s="143"/>
      <c r="B15" s="144">
        <v>219.54</v>
      </c>
      <c r="C15" s="145" t="s">
        <v>154</v>
      </c>
      <c r="D15" s="145" t="s">
        <v>136</v>
      </c>
      <c r="E15" s="146" t="s">
        <v>199</v>
      </c>
      <c r="F15" s="147"/>
    </row>
    <row r="16" spans="1:6" s="66" customFormat="1" ht="27" customHeight="1" x14ac:dyDescent="0.2">
      <c r="A16" s="129"/>
      <c r="B16" s="130">
        <v>46</v>
      </c>
      <c r="C16" s="145" t="s">
        <v>154</v>
      </c>
      <c r="D16" s="131" t="s">
        <v>146</v>
      </c>
      <c r="E16" s="132"/>
      <c r="F16" s="1"/>
    </row>
    <row r="17" spans="1:6" s="66" customFormat="1" ht="27" customHeight="1" x14ac:dyDescent="0.2">
      <c r="A17" s="129"/>
      <c r="B17" s="130">
        <v>15.2</v>
      </c>
      <c r="C17" s="145" t="s">
        <v>154</v>
      </c>
      <c r="D17" s="131" t="s">
        <v>219</v>
      </c>
      <c r="E17" s="132" t="s">
        <v>199</v>
      </c>
      <c r="F17" s="1"/>
    </row>
    <row r="18" spans="1:6" s="66" customFormat="1" ht="30" customHeight="1" x14ac:dyDescent="0.2">
      <c r="A18" s="129"/>
      <c r="B18" s="130">
        <v>32.58</v>
      </c>
      <c r="C18" s="145" t="s">
        <v>154</v>
      </c>
      <c r="D18" s="131" t="s">
        <v>170</v>
      </c>
      <c r="E18" s="132" t="s">
        <v>199</v>
      </c>
      <c r="F18" s="1"/>
    </row>
    <row r="19" spans="1:6" s="66" customFormat="1" ht="27" customHeight="1" x14ac:dyDescent="0.2">
      <c r="A19" s="129"/>
      <c r="B19" s="130">
        <v>17.57</v>
      </c>
      <c r="C19" s="145" t="s">
        <v>154</v>
      </c>
      <c r="D19" s="131" t="s">
        <v>207</v>
      </c>
      <c r="E19" s="132" t="s">
        <v>158</v>
      </c>
      <c r="F19" s="1"/>
    </row>
    <row r="20" spans="1:6" s="66" customFormat="1" ht="27" customHeight="1" x14ac:dyDescent="0.2">
      <c r="A20" s="129"/>
      <c r="B20" s="130">
        <v>12.19</v>
      </c>
      <c r="C20" s="145" t="s">
        <v>154</v>
      </c>
      <c r="D20" s="131" t="s">
        <v>207</v>
      </c>
      <c r="E20" s="132" t="s">
        <v>152</v>
      </c>
      <c r="F20" s="1"/>
    </row>
    <row r="21" spans="1:6" s="66" customFormat="1" ht="27" customHeight="1" x14ac:dyDescent="0.2">
      <c r="A21" s="129"/>
      <c r="B21" s="130">
        <v>21.45</v>
      </c>
      <c r="C21" s="145" t="s">
        <v>154</v>
      </c>
      <c r="D21" s="131" t="s">
        <v>208</v>
      </c>
      <c r="E21" s="132" t="s">
        <v>152</v>
      </c>
      <c r="F21" s="1"/>
    </row>
    <row r="22" spans="1:6" s="66" customFormat="1" ht="26.25" customHeight="1" x14ac:dyDescent="0.2">
      <c r="A22" s="129"/>
      <c r="B22" s="130">
        <v>26.7</v>
      </c>
      <c r="C22" s="145" t="s">
        <v>154</v>
      </c>
      <c r="D22" s="131" t="s">
        <v>207</v>
      </c>
      <c r="E22" s="132" t="s">
        <v>152</v>
      </c>
      <c r="F22" s="1"/>
    </row>
    <row r="23" spans="1:6" s="66" customFormat="1" ht="27" customHeight="1" x14ac:dyDescent="0.2">
      <c r="A23" s="129"/>
      <c r="B23" s="130">
        <v>41.25</v>
      </c>
      <c r="C23" s="145" t="s">
        <v>154</v>
      </c>
      <c r="D23" s="131" t="s">
        <v>207</v>
      </c>
      <c r="E23" s="132" t="s">
        <v>199</v>
      </c>
      <c r="F23" s="1"/>
    </row>
    <row r="24" spans="1:6" s="66" customFormat="1" ht="12.75" customHeight="1" x14ac:dyDescent="0.2">
      <c r="A24" s="129"/>
      <c r="B24" s="130"/>
      <c r="C24" s="131"/>
      <c r="D24" s="131"/>
      <c r="E24" s="132"/>
      <c r="F24" s="1"/>
    </row>
    <row r="25" spans="1:6" s="66" customFormat="1" ht="12.75" customHeight="1" x14ac:dyDescent="0.2">
      <c r="A25" s="129"/>
      <c r="B25" s="130"/>
      <c r="C25" s="131"/>
      <c r="D25" s="131"/>
      <c r="E25" s="132"/>
      <c r="F25" s="1"/>
    </row>
    <row r="26" spans="1:6" s="66" customFormat="1" ht="49.5" customHeight="1" x14ac:dyDescent="0.2">
      <c r="A26" s="149" t="s">
        <v>184</v>
      </c>
      <c r="B26" s="144">
        <v>428.38</v>
      </c>
      <c r="C26" s="145" t="s">
        <v>235</v>
      </c>
      <c r="D26" s="145" t="s">
        <v>185</v>
      </c>
      <c r="E26" s="146" t="s">
        <v>152</v>
      </c>
      <c r="F26" s="1"/>
    </row>
    <row r="27" spans="1:6" s="66" customFormat="1" x14ac:dyDescent="0.2">
      <c r="A27" s="133"/>
      <c r="B27" s="144">
        <v>-409.27</v>
      </c>
      <c r="C27" s="131" t="s">
        <v>209</v>
      </c>
      <c r="D27" s="131" t="s">
        <v>186</v>
      </c>
      <c r="E27" s="132" t="s">
        <v>152</v>
      </c>
      <c r="F27" s="1"/>
    </row>
    <row r="28" spans="1:6" s="66" customFormat="1" x14ac:dyDescent="0.2">
      <c r="A28" s="133"/>
      <c r="B28" s="144">
        <v>647.73</v>
      </c>
      <c r="C28" s="145" t="s">
        <v>209</v>
      </c>
      <c r="D28" s="131" t="s">
        <v>231</v>
      </c>
      <c r="E28" s="132" t="s">
        <v>152</v>
      </c>
      <c r="F28" s="1"/>
    </row>
    <row r="29" spans="1:6" s="66" customFormat="1" x14ac:dyDescent="0.2">
      <c r="A29" s="133"/>
      <c r="B29" s="144">
        <v>-231.31</v>
      </c>
      <c r="C29" s="145" t="s">
        <v>209</v>
      </c>
      <c r="D29" s="131" t="s">
        <v>232</v>
      </c>
      <c r="E29" s="132" t="s">
        <v>152</v>
      </c>
      <c r="F29" s="1"/>
    </row>
    <row r="30" spans="1:6" s="66" customFormat="1" ht="25.5" x14ac:dyDescent="0.2">
      <c r="A30" s="133"/>
      <c r="B30" s="144">
        <v>541.91</v>
      </c>
      <c r="C30" s="145" t="s">
        <v>234</v>
      </c>
      <c r="D30" s="131" t="s">
        <v>233</v>
      </c>
      <c r="E30" s="132" t="s">
        <v>199</v>
      </c>
      <c r="F30" s="1"/>
    </row>
    <row r="31" spans="1:6" s="66" customFormat="1" x14ac:dyDescent="0.2">
      <c r="A31" s="133"/>
      <c r="B31" s="144">
        <v>53</v>
      </c>
      <c r="C31" s="131" t="s">
        <v>209</v>
      </c>
      <c r="D31" s="131" t="s">
        <v>198</v>
      </c>
      <c r="E31" s="132" t="s">
        <v>199</v>
      </c>
      <c r="F31" s="1"/>
    </row>
    <row r="32" spans="1:6" s="66" customFormat="1" x14ac:dyDescent="0.2">
      <c r="A32" s="133"/>
      <c r="B32" s="144"/>
      <c r="C32" s="131"/>
      <c r="D32" s="131"/>
      <c r="E32" s="132"/>
      <c r="F32" s="1"/>
    </row>
    <row r="33" spans="1:6" s="66" customFormat="1" x14ac:dyDescent="0.2">
      <c r="A33" s="133"/>
      <c r="B33" s="144"/>
      <c r="C33" s="131"/>
      <c r="D33" s="131"/>
      <c r="E33" s="132"/>
      <c r="F33" s="1"/>
    </row>
    <row r="34" spans="1:6" s="66" customFormat="1" x14ac:dyDescent="0.2">
      <c r="A34" s="133"/>
      <c r="B34" s="130"/>
      <c r="C34" s="131"/>
      <c r="D34" s="131"/>
      <c r="E34" s="132"/>
      <c r="F34" s="1"/>
    </row>
    <row r="35" spans="1:6" s="66" customFormat="1" x14ac:dyDescent="0.2">
      <c r="A35" s="151"/>
      <c r="B35" s="144"/>
      <c r="C35" s="131"/>
      <c r="D35" s="145"/>
      <c r="E35" s="132"/>
      <c r="F35" s="1"/>
    </row>
    <row r="36" spans="1:6" s="66" customFormat="1" x14ac:dyDescent="0.2">
      <c r="A36" s="133"/>
      <c r="B36" s="130"/>
      <c r="C36" s="131"/>
      <c r="D36" s="131"/>
      <c r="E36" s="132"/>
      <c r="F36" s="1"/>
    </row>
    <row r="37" spans="1:6" s="66" customFormat="1" x14ac:dyDescent="0.2">
      <c r="A37" s="133"/>
      <c r="B37" s="130"/>
      <c r="C37" s="131"/>
      <c r="D37" s="131"/>
      <c r="E37" s="132"/>
      <c r="F37" s="1"/>
    </row>
    <row r="38" spans="1:6" s="66" customFormat="1" x14ac:dyDescent="0.2">
      <c r="A38" s="133"/>
      <c r="B38" s="130"/>
      <c r="C38" s="131"/>
      <c r="D38" s="131"/>
      <c r="E38" s="132"/>
      <c r="F38" s="1"/>
    </row>
    <row r="39" spans="1:6" s="66" customFormat="1" x14ac:dyDescent="0.2">
      <c r="A39" s="133"/>
      <c r="B39" s="130"/>
      <c r="C39" s="131"/>
      <c r="D39" s="131"/>
      <c r="E39" s="132"/>
      <c r="F39" s="1"/>
    </row>
    <row r="40" spans="1:6" s="66" customFormat="1" hidden="1" x14ac:dyDescent="0.2">
      <c r="A40" s="116"/>
      <c r="B40" s="117"/>
      <c r="C40" s="118"/>
      <c r="D40" s="118"/>
      <c r="E40" s="119"/>
      <c r="F40" s="1"/>
    </row>
    <row r="41" spans="1:6" ht="19.5" customHeight="1" x14ac:dyDescent="0.2">
      <c r="A41" s="82" t="s">
        <v>73</v>
      </c>
      <c r="B41" s="83">
        <f>SUM(B12:B40)</f>
        <v>3866.3199999999997</v>
      </c>
      <c r="C41" s="140" t="str">
        <f>IF(SUBTOTAL(3,B12:B40)=SUBTOTAL(103,B12:B40),'Summary and sign-off'!$A$48,'Summary and sign-off'!$A$49)</f>
        <v>Check - there are no hidden rows with data</v>
      </c>
      <c r="D41" s="167" t="str">
        <f>IF('Summary and sign-off'!F55='Summary and sign-off'!F54,'Summary and sign-off'!A51,'Summary and sign-off'!A50)</f>
        <v>Check - each entry provides sufficient information</v>
      </c>
      <c r="E41" s="167"/>
      <c r="F41" s="44"/>
    </row>
    <row r="42" spans="1:6" ht="10.5" customHeight="1" x14ac:dyDescent="0.2">
      <c r="A42" s="25"/>
      <c r="B42" s="20"/>
      <c r="C42" s="25"/>
      <c r="D42" s="25"/>
      <c r="E42" s="25"/>
      <c r="F42" s="25"/>
    </row>
    <row r="43" spans="1:6" ht="24.75" customHeight="1" x14ac:dyDescent="0.2">
      <c r="A43" s="168" t="s">
        <v>74</v>
      </c>
      <c r="B43" s="168"/>
      <c r="C43" s="168"/>
      <c r="D43" s="168"/>
      <c r="E43" s="168"/>
      <c r="F43" s="45"/>
    </row>
    <row r="44" spans="1:6" ht="27" customHeight="1" x14ac:dyDescent="0.2">
      <c r="A44" s="33" t="s">
        <v>68</v>
      </c>
      <c r="B44" s="33" t="s">
        <v>13</v>
      </c>
      <c r="C44" s="33" t="s">
        <v>75</v>
      </c>
      <c r="D44" s="33" t="s">
        <v>71</v>
      </c>
      <c r="E44" s="33" t="s">
        <v>72</v>
      </c>
      <c r="F44" s="46"/>
    </row>
    <row r="45" spans="1:6" s="66" customFormat="1" hidden="1" x14ac:dyDescent="0.2">
      <c r="A45" s="107"/>
      <c r="B45" s="108"/>
      <c r="C45" s="109"/>
      <c r="D45" s="109"/>
      <c r="E45" s="110"/>
      <c r="F45" s="1"/>
    </row>
    <row r="46" spans="1:6" s="66" customFormat="1" ht="25.5" x14ac:dyDescent="0.2">
      <c r="A46" s="143">
        <v>43691</v>
      </c>
      <c r="B46" s="144">
        <v>480.35</v>
      </c>
      <c r="C46" s="145" t="s">
        <v>125</v>
      </c>
      <c r="D46" s="145" t="s">
        <v>129</v>
      </c>
      <c r="E46" s="146" t="s">
        <v>123</v>
      </c>
      <c r="F46" s="1"/>
    </row>
    <row r="47" spans="1:6" s="66" customFormat="1" ht="25.5" x14ac:dyDescent="0.2">
      <c r="A47" s="129"/>
      <c r="B47" s="130">
        <v>23</v>
      </c>
      <c r="C47" s="145" t="s">
        <v>125</v>
      </c>
      <c r="D47" s="131" t="s">
        <v>124</v>
      </c>
      <c r="E47" s="132"/>
      <c r="F47" s="1"/>
    </row>
    <row r="48" spans="1:6" s="66" customFormat="1" ht="25.5" x14ac:dyDescent="0.2">
      <c r="A48" s="129"/>
      <c r="B48" s="130">
        <v>87.48</v>
      </c>
      <c r="C48" s="145" t="s">
        <v>125</v>
      </c>
      <c r="D48" s="131" t="s">
        <v>207</v>
      </c>
      <c r="E48" s="132" t="s">
        <v>123</v>
      </c>
      <c r="F48" s="1"/>
    </row>
    <row r="49" spans="1:6" s="66" customFormat="1" ht="25.5" x14ac:dyDescent="0.2">
      <c r="A49" s="129"/>
      <c r="B49" s="130">
        <v>72.7</v>
      </c>
      <c r="C49" s="145" t="s">
        <v>125</v>
      </c>
      <c r="D49" s="131" t="s">
        <v>207</v>
      </c>
      <c r="E49" s="132" t="s">
        <v>123</v>
      </c>
      <c r="F49" s="1"/>
    </row>
    <row r="50" spans="1:6" s="66" customFormat="1" ht="25.5" x14ac:dyDescent="0.2">
      <c r="A50" s="129"/>
      <c r="B50" s="130">
        <v>29.13</v>
      </c>
      <c r="C50" s="145" t="s">
        <v>125</v>
      </c>
      <c r="D50" s="131" t="s">
        <v>210</v>
      </c>
      <c r="E50" s="132" t="s">
        <v>158</v>
      </c>
      <c r="F50" s="1"/>
    </row>
    <row r="51" spans="1:6" s="66" customFormat="1" x14ac:dyDescent="0.2">
      <c r="A51" s="129"/>
      <c r="B51" s="130"/>
      <c r="C51" s="145"/>
      <c r="D51" s="131"/>
      <c r="E51" s="132"/>
      <c r="F51" s="1"/>
    </row>
    <row r="52" spans="1:6" s="66" customFormat="1" x14ac:dyDescent="0.2">
      <c r="A52" s="129"/>
      <c r="B52" s="130"/>
      <c r="C52" s="131"/>
      <c r="D52" s="131"/>
      <c r="E52" s="132"/>
      <c r="F52" s="1"/>
    </row>
    <row r="53" spans="1:6" s="66" customFormat="1" x14ac:dyDescent="0.2">
      <c r="A53" s="141" t="s">
        <v>137</v>
      </c>
      <c r="B53" s="130">
        <v>480.34</v>
      </c>
      <c r="C53" s="131" t="s">
        <v>140</v>
      </c>
      <c r="D53" s="131" t="s">
        <v>138</v>
      </c>
      <c r="E53" s="132" t="s">
        <v>139</v>
      </c>
      <c r="F53" s="1"/>
    </row>
    <row r="54" spans="1:6" s="66" customFormat="1" x14ac:dyDescent="0.2">
      <c r="A54" s="129"/>
      <c r="B54" s="130">
        <v>147.83000000000001</v>
      </c>
      <c r="C54" s="131" t="s">
        <v>140</v>
      </c>
      <c r="D54" s="131" t="s">
        <v>136</v>
      </c>
      <c r="E54" s="132" t="s">
        <v>139</v>
      </c>
      <c r="F54" s="1"/>
    </row>
    <row r="55" spans="1:6" s="66" customFormat="1" x14ac:dyDescent="0.2">
      <c r="A55" s="129"/>
      <c r="B55" s="130">
        <v>43</v>
      </c>
      <c r="C55" s="131" t="s">
        <v>140</v>
      </c>
      <c r="D55" s="131" t="s">
        <v>124</v>
      </c>
      <c r="E55" s="132"/>
      <c r="F55" s="1"/>
    </row>
    <row r="56" spans="1:6" s="66" customFormat="1" x14ac:dyDescent="0.2">
      <c r="A56" s="129"/>
      <c r="B56" s="130">
        <v>13.22</v>
      </c>
      <c r="C56" s="131" t="s">
        <v>140</v>
      </c>
      <c r="D56" s="131" t="s">
        <v>207</v>
      </c>
      <c r="E56" s="132" t="s">
        <v>139</v>
      </c>
      <c r="F56" s="1"/>
    </row>
    <row r="57" spans="1:6" s="66" customFormat="1" x14ac:dyDescent="0.2">
      <c r="A57" s="129"/>
      <c r="B57" s="130">
        <v>28.78</v>
      </c>
      <c r="C57" s="131" t="s">
        <v>140</v>
      </c>
      <c r="D57" s="131" t="s">
        <v>211</v>
      </c>
      <c r="E57" s="132" t="s">
        <v>139</v>
      </c>
      <c r="F57" s="1"/>
    </row>
    <row r="58" spans="1:6" s="66" customFormat="1" x14ac:dyDescent="0.2">
      <c r="A58" s="129"/>
      <c r="B58" s="130">
        <v>58.26</v>
      </c>
      <c r="C58" s="131" t="s">
        <v>140</v>
      </c>
      <c r="D58" s="131" t="s">
        <v>212</v>
      </c>
      <c r="E58" s="132" t="s">
        <v>158</v>
      </c>
      <c r="F58" s="1"/>
    </row>
    <row r="59" spans="1:6" s="66" customFormat="1" x14ac:dyDescent="0.2">
      <c r="A59" s="129"/>
      <c r="B59" s="130"/>
      <c r="C59" s="131"/>
      <c r="D59" s="131"/>
      <c r="E59" s="132"/>
      <c r="F59" s="1"/>
    </row>
    <row r="60" spans="1:6" s="66" customFormat="1" x14ac:dyDescent="0.2">
      <c r="A60" s="129"/>
      <c r="B60" s="130"/>
      <c r="C60" s="131"/>
      <c r="D60" s="131"/>
      <c r="E60" s="132"/>
      <c r="F60" s="1"/>
    </row>
    <row r="61" spans="1:6" s="66" customFormat="1" x14ac:dyDescent="0.2">
      <c r="A61" s="129">
        <v>43732</v>
      </c>
      <c r="B61" s="130">
        <v>397.36</v>
      </c>
      <c r="C61" s="131" t="s">
        <v>128</v>
      </c>
      <c r="D61" s="131" t="s">
        <v>127</v>
      </c>
      <c r="E61" s="132" t="s">
        <v>126</v>
      </c>
      <c r="F61" s="1"/>
    </row>
    <row r="62" spans="1:6" s="66" customFormat="1" x14ac:dyDescent="0.2">
      <c r="A62" s="129"/>
      <c r="B62" s="130">
        <v>26.96</v>
      </c>
      <c r="C62" s="131" t="s">
        <v>128</v>
      </c>
      <c r="D62" s="131" t="s">
        <v>210</v>
      </c>
      <c r="E62" s="132" t="s">
        <v>158</v>
      </c>
      <c r="F62" s="1"/>
    </row>
    <row r="63" spans="1:6" s="66" customFormat="1" x14ac:dyDescent="0.2">
      <c r="A63" s="129"/>
      <c r="B63" s="130">
        <v>111.6</v>
      </c>
      <c r="C63" s="131" t="s">
        <v>128</v>
      </c>
      <c r="D63" s="131" t="s">
        <v>213</v>
      </c>
      <c r="E63" s="132" t="s">
        <v>126</v>
      </c>
      <c r="F63" s="1"/>
    </row>
    <row r="64" spans="1:6" s="66" customFormat="1" x14ac:dyDescent="0.2">
      <c r="A64" s="129"/>
      <c r="B64" s="130">
        <v>23</v>
      </c>
      <c r="C64" s="131" t="s">
        <v>128</v>
      </c>
      <c r="D64" s="131" t="s">
        <v>124</v>
      </c>
      <c r="E64" s="132"/>
      <c r="F64" s="1"/>
    </row>
    <row r="65" spans="1:6" s="66" customFormat="1" x14ac:dyDescent="0.2">
      <c r="A65" s="129"/>
      <c r="B65" s="130"/>
      <c r="C65" s="131"/>
      <c r="D65" s="131"/>
      <c r="E65" s="132"/>
      <c r="F65" s="1"/>
    </row>
    <row r="66" spans="1:6" s="66" customFormat="1" x14ac:dyDescent="0.2">
      <c r="A66" s="129"/>
      <c r="B66" s="130"/>
      <c r="C66" s="131"/>
      <c r="D66" s="131"/>
      <c r="E66" s="132"/>
      <c r="F66" s="1"/>
    </row>
    <row r="67" spans="1:6" s="66" customFormat="1" x14ac:dyDescent="0.2">
      <c r="A67" s="129">
        <v>43747</v>
      </c>
      <c r="B67" s="130">
        <v>380.48</v>
      </c>
      <c r="C67" s="131" t="s">
        <v>141</v>
      </c>
      <c r="D67" s="131" t="s">
        <v>129</v>
      </c>
      <c r="E67" s="132" t="s">
        <v>123</v>
      </c>
      <c r="F67" s="1"/>
    </row>
    <row r="68" spans="1:6" s="66" customFormat="1" x14ac:dyDescent="0.2">
      <c r="A68" s="129"/>
      <c r="B68" s="130">
        <v>38</v>
      </c>
      <c r="C68" s="131" t="s">
        <v>141</v>
      </c>
      <c r="D68" s="131" t="s">
        <v>130</v>
      </c>
      <c r="E68" s="132"/>
      <c r="F68" s="1"/>
    </row>
    <row r="69" spans="1:6" s="66" customFormat="1" x14ac:dyDescent="0.2">
      <c r="A69" s="129"/>
      <c r="B69" s="130">
        <v>40.43</v>
      </c>
      <c r="C69" s="131" t="s">
        <v>141</v>
      </c>
      <c r="D69" s="131" t="s">
        <v>207</v>
      </c>
      <c r="E69" s="132" t="s">
        <v>123</v>
      </c>
      <c r="F69" s="1"/>
    </row>
    <row r="70" spans="1:6" s="66" customFormat="1" x14ac:dyDescent="0.2">
      <c r="A70" s="129"/>
      <c r="B70" s="130">
        <v>40.700000000000003</v>
      </c>
      <c r="C70" s="131" t="s">
        <v>141</v>
      </c>
      <c r="D70" s="131" t="s">
        <v>207</v>
      </c>
      <c r="E70" s="132" t="s">
        <v>123</v>
      </c>
      <c r="F70" s="1"/>
    </row>
    <row r="71" spans="1:6" s="66" customFormat="1" x14ac:dyDescent="0.2">
      <c r="A71" s="129"/>
      <c r="B71" s="130">
        <v>29.13</v>
      </c>
      <c r="C71" s="131" t="s">
        <v>141</v>
      </c>
      <c r="D71" s="131" t="s">
        <v>210</v>
      </c>
      <c r="E71" s="132" t="s">
        <v>158</v>
      </c>
      <c r="F71" s="1"/>
    </row>
    <row r="72" spans="1:6" s="66" customFormat="1" x14ac:dyDescent="0.2">
      <c r="A72" s="129"/>
      <c r="B72" s="130"/>
      <c r="C72" s="131"/>
      <c r="D72" s="131"/>
      <c r="E72" s="132"/>
      <c r="F72" s="1"/>
    </row>
    <row r="73" spans="1:6" s="66" customFormat="1" x14ac:dyDescent="0.2">
      <c r="A73" s="129"/>
      <c r="B73" s="130"/>
      <c r="C73" s="131"/>
      <c r="D73" s="131"/>
      <c r="E73" s="132"/>
      <c r="F73" s="1"/>
    </row>
    <row r="74" spans="1:6" s="66" customFormat="1" x14ac:dyDescent="0.2">
      <c r="A74" s="141" t="s">
        <v>142</v>
      </c>
      <c r="B74" s="130">
        <v>1365.32</v>
      </c>
      <c r="C74" s="131" t="s">
        <v>143</v>
      </c>
      <c r="D74" s="131" t="s">
        <v>129</v>
      </c>
      <c r="E74" s="132" t="s">
        <v>123</v>
      </c>
      <c r="F74" s="1"/>
    </row>
    <row r="75" spans="1:6" s="66" customFormat="1" x14ac:dyDescent="0.2">
      <c r="A75" s="141"/>
      <c r="B75" s="130">
        <v>165.22</v>
      </c>
      <c r="C75" s="131" t="s">
        <v>143</v>
      </c>
      <c r="D75" s="131" t="s">
        <v>144</v>
      </c>
      <c r="E75" s="132" t="s">
        <v>123</v>
      </c>
      <c r="F75" s="1"/>
    </row>
    <row r="76" spans="1:6" s="66" customFormat="1" x14ac:dyDescent="0.2">
      <c r="A76" s="141"/>
      <c r="B76" s="130">
        <v>30</v>
      </c>
      <c r="C76" s="131" t="s">
        <v>143</v>
      </c>
      <c r="D76" s="131" t="s">
        <v>198</v>
      </c>
      <c r="E76" s="132"/>
      <c r="F76" s="1"/>
    </row>
    <row r="77" spans="1:6" s="66" customFormat="1" x14ac:dyDescent="0.2">
      <c r="A77" s="129"/>
      <c r="B77" s="130">
        <v>17.3</v>
      </c>
      <c r="C77" s="131" t="s">
        <v>143</v>
      </c>
      <c r="D77" s="131" t="s">
        <v>207</v>
      </c>
      <c r="E77" s="132" t="s">
        <v>123</v>
      </c>
      <c r="F77" s="1"/>
    </row>
    <row r="78" spans="1:6" s="66" customFormat="1" x14ac:dyDescent="0.2">
      <c r="A78" s="129"/>
      <c r="B78" s="130">
        <v>16.78</v>
      </c>
      <c r="C78" s="131" t="s">
        <v>143</v>
      </c>
      <c r="D78" s="131" t="s">
        <v>211</v>
      </c>
      <c r="E78" s="132" t="s">
        <v>123</v>
      </c>
      <c r="F78" s="1"/>
    </row>
    <row r="79" spans="1:6" s="66" customFormat="1" x14ac:dyDescent="0.2">
      <c r="A79" s="129"/>
      <c r="B79" s="130">
        <v>73.13</v>
      </c>
      <c r="C79" s="131" t="s">
        <v>143</v>
      </c>
      <c r="D79" s="131" t="s">
        <v>207</v>
      </c>
      <c r="E79" s="132" t="s">
        <v>123</v>
      </c>
      <c r="F79" s="1"/>
    </row>
    <row r="80" spans="1:6" s="66" customFormat="1" x14ac:dyDescent="0.2">
      <c r="A80" s="129"/>
      <c r="B80" s="130">
        <v>83.48</v>
      </c>
      <c r="C80" s="131" t="s">
        <v>143</v>
      </c>
      <c r="D80" s="131" t="s">
        <v>225</v>
      </c>
      <c r="E80" s="132" t="s">
        <v>123</v>
      </c>
      <c r="F80" s="1"/>
    </row>
    <row r="81" spans="1:6" s="66" customFormat="1" x14ac:dyDescent="0.2">
      <c r="A81" s="129"/>
      <c r="B81" s="130">
        <v>73</v>
      </c>
      <c r="C81" s="131" t="s">
        <v>143</v>
      </c>
      <c r="D81" s="131" t="s">
        <v>214</v>
      </c>
      <c r="E81" s="132" t="s">
        <v>158</v>
      </c>
      <c r="F81" s="1"/>
    </row>
    <row r="82" spans="1:6" s="66" customFormat="1" x14ac:dyDescent="0.2">
      <c r="A82" s="129"/>
      <c r="B82" s="130"/>
      <c r="C82" s="131"/>
      <c r="D82" s="131"/>
      <c r="E82" s="132"/>
      <c r="F82" s="1"/>
    </row>
    <row r="83" spans="1:6" s="66" customFormat="1" x14ac:dyDescent="0.2">
      <c r="A83" s="129"/>
      <c r="B83" s="130"/>
      <c r="C83" s="131"/>
      <c r="D83" s="131"/>
      <c r="E83" s="132"/>
      <c r="F83" s="1"/>
    </row>
    <row r="84" spans="1:6" s="66" customFormat="1" ht="25.5" x14ac:dyDescent="0.2">
      <c r="A84" s="149" t="s">
        <v>134</v>
      </c>
      <c r="B84" s="144">
        <v>579.35</v>
      </c>
      <c r="C84" s="145" t="s">
        <v>135</v>
      </c>
      <c r="D84" s="145" t="s">
        <v>129</v>
      </c>
      <c r="E84" s="146" t="s">
        <v>123</v>
      </c>
      <c r="F84" s="1"/>
    </row>
    <row r="85" spans="1:6" s="66" customFormat="1" ht="25.5" x14ac:dyDescent="0.2">
      <c r="A85" s="129"/>
      <c r="B85" s="130">
        <v>234.78</v>
      </c>
      <c r="C85" s="145" t="s">
        <v>135</v>
      </c>
      <c r="D85" s="131" t="s">
        <v>136</v>
      </c>
      <c r="E85" s="132" t="s">
        <v>123</v>
      </c>
      <c r="F85" s="1"/>
    </row>
    <row r="86" spans="1:6" s="66" customFormat="1" ht="25.5" x14ac:dyDescent="0.2">
      <c r="A86" s="129"/>
      <c r="B86" s="130">
        <v>28</v>
      </c>
      <c r="C86" s="145" t="s">
        <v>135</v>
      </c>
      <c r="D86" s="131" t="s">
        <v>130</v>
      </c>
      <c r="E86" s="132"/>
      <c r="F86" s="1"/>
    </row>
    <row r="87" spans="1:6" s="66" customFormat="1" ht="25.5" x14ac:dyDescent="0.2">
      <c r="A87" s="129"/>
      <c r="B87" s="130">
        <v>81.48</v>
      </c>
      <c r="C87" s="145" t="s">
        <v>135</v>
      </c>
      <c r="D87" s="131" t="s">
        <v>207</v>
      </c>
      <c r="E87" s="132" t="s">
        <v>123</v>
      </c>
      <c r="F87" s="1"/>
    </row>
    <row r="88" spans="1:6" s="66" customFormat="1" ht="25.5" x14ac:dyDescent="0.2">
      <c r="A88" s="129"/>
      <c r="B88" s="130">
        <v>77.739999999999995</v>
      </c>
      <c r="C88" s="145" t="s">
        <v>135</v>
      </c>
      <c r="D88" s="131" t="s">
        <v>211</v>
      </c>
      <c r="E88" s="132" t="s">
        <v>123</v>
      </c>
      <c r="F88" s="1"/>
    </row>
    <row r="89" spans="1:6" s="66" customFormat="1" ht="25.5" x14ac:dyDescent="0.2">
      <c r="A89" s="129"/>
      <c r="B89" s="130">
        <v>52.17</v>
      </c>
      <c r="C89" s="145" t="s">
        <v>135</v>
      </c>
      <c r="D89" s="131" t="s">
        <v>210</v>
      </c>
      <c r="E89" s="132" t="s">
        <v>158</v>
      </c>
      <c r="F89" s="1"/>
    </row>
    <row r="90" spans="1:6" s="66" customFormat="1" ht="25.5" x14ac:dyDescent="0.2">
      <c r="A90" s="129"/>
      <c r="B90" s="130">
        <v>40.43</v>
      </c>
      <c r="C90" s="145" t="s">
        <v>135</v>
      </c>
      <c r="D90" s="131" t="s">
        <v>215</v>
      </c>
      <c r="E90" s="132" t="s">
        <v>123</v>
      </c>
      <c r="F90" s="1"/>
    </row>
    <row r="91" spans="1:6" s="66" customFormat="1" ht="25.5" x14ac:dyDescent="0.2">
      <c r="A91" s="129"/>
      <c r="B91" s="130">
        <v>50.43</v>
      </c>
      <c r="C91" s="145" t="s">
        <v>135</v>
      </c>
      <c r="D91" s="131" t="s">
        <v>216</v>
      </c>
      <c r="E91" s="132" t="s">
        <v>123</v>
      </c>
      <c r="F91" s="1"/>
    </row>
    <row r="92" spans="1:6" s="66" customFormat="1" x14ac:dyDescent="0.2">
      <c r="A92" s="129"/>
      <c r="B92" s="130"/>
      <c r="C92" s="145"/>
      <c r="D92" s="131"/>
      <c r="E92" s="132"/>
      <c r="F92" s="1"/>
    </row>
    <row r="93" spans="1:6" s="66" customFormat="1" x14ac:dyDescent="0.2">
      <c r="A93" s="129"/>
      <c r="B93" s="130"/>
      <c r="C93" s="131"/>
      <c r="D93" s="131"/>
      <c r="E93" s="132"/>
      <c r="F93" s="1"/>
    </row>
    <row r="94" spans="1:6" s="66" customFormat="1" x14ac:dyDescent="0.2">
      <c r="A94" s="141" t="s">
        <v>145</v>
      </c>
      <c r="B94" s="130">
        <v>699.01</v>
      </c>
      <c r="C94" s="131" t="s">
        <v>147</v>
      </c>
      <c r="D94" s="131" t="s">
        <v>129</v>
      </c>
      <c r="E94" s="132" t="s">
        <v>123</v>
      </c>
      <c r="F94" s="1"/>
    </row>
    <row r="95" spans="1:6" s="66" customFormat="1" x14ac:dyDescent="0.2">
      <c r="A95" s="141"/>
      <c r="B95" s="130">
        <v>304.43</v>
      </c>
      <c r="C95" s="131" t="s">
        <v>147</v>
      </c>
      <c r="D95" s="131" t="s">
        <v>144</v>
      </c>
      <c r="E95" s="132" t="s">
        <v>123</v>
      </c>
      <c r="F95" s="1"/>
    </row>
    <row r="96" spans="1:6" s="66" customFormat="1" x14ac:dyDescent="0.2">
      <c r="A96" s="129"/>
      <c r="B96" s="130">
        <v>28</v>
      </c>
      <c r="C96" s="131" t="s">
        <v>147</v>
      </c>
      <c r="D96" s="131" t="s">
        <v>146</v>
      </c>
      <c r="E96" s="132"/>
      <c r="F96" s="1"/>
    </row>
    <row r="97" spans="1:6" s="66" customFormat="1" x14ac:dyDescent="0.2">
      <c r="A97" s="129"/>
      <c r="B97" s="130">
        <v>79.599999999999994</v>
      </c>
      <c r="C97" s="131" t="s">
        <v>147</v>
      </c>
      <c r="D97" s="131" t="s">
        <v>207</v>
      </c>
      <c r="E97" s="132" t="s">
        <v>123</v>
      </c>
      <c r="F97" s="1"/>
    </row>
    <row r="98" spans="1:6" s="66" customFormat="1" x14ac:dyDescent="0.2">
      <c r="A98" s="129"/>
      <c r="B98" s="130">
        <v>79.569999999999993</v>
      </c>
      <c r="C98" s="131" t="s">
        <v>147</v>
      </c>
      <c r="D98" s="131" t="s">
        <v>211</v>
      </c>
      <c r="E98" s="132" t="s">
        <v>123</v>
      </c>
      <c r="F98" s="1"/>
    </row>
    <row r="99" spans="1:6" s="66" customFormat="1" x14ac:dyDescent="0.2">
      <c r="A99" s="129"/>
      <c r="B99" s="130">
        <v>29.57</v>
      </c>
      <c r="C99" s="131" t="s">
        <v>147</v>
      </c>
      <c r="D99" s="131" t="s">
        <v>210</v>
      </c>
      <c r="E99" s="132" t="s">
        <v>158</v>
      </c>
      <c r="F99" s="1"/>
    </row>
    <row r="100" spans="1:6" s="66" customFormat="1" x14ac:dyDescent="0.2">
      <c r="A100" s="129"/>
      <c r="B100" s="130"/>
      <c r="C100" s="131"/>
      <c r="D100" s="131"/>
      <c r="E100" s="132"/>
      <c r="F100" s="1"/>
    </row>
    <row r="101" spans="1:6" s="66" customFormat="1" x14ac:dyDescent="0.2">
      <c r="A101" s="129"/>
      <c r="B101" s="130"/>
      <c r="C101" s="131"/>
      <c r="D101" s="131"/>
      <c r="E101" s="132"/>
      <c r="F101" s="1"/>
    </row>
    <row r="102" spans="1:6" s="66" customFormat="1" x14ac:dyDescent="0.2">
      <c r="A102" s="141" t="s">
        <v>148</v>
      </c>
      <c r="B102" s="130">
        <v>844.48</v>
      </c>
      <c r="C102" s="131" t="s">
        <v>149</v>
      </c>
      <c r="D102" s="131" t="s">
        <v>129</v>
      </c>
      <c r="E102" s="132" t="s">
        <v>123</v>
      </c>
      <c r="F102" s="1"/>
    </row>
    <row r="103" spans="1:6" s="66" customFormat="1" x14ac:dyDescent="0.2">
      <c r="A103" s="141"/>
      <c r="B103" s="130">
        <v>165.22</v>
      </c>
      <c r="C103" s="131" t="s">
        <v>149</v>
      </c>
      <c r="D103" s="131" t="s">
        <v>144</v>
      </c>
      <c r="E103" s="132" t="s">
        <v>123</v>
      </c>
      <c r="F103" s="1"/>
    </row>
    <row r="104" spans="1:6" s="66" customFormat="1" x14ac:dyDescent="0.2">
      <c r="A104" s="129"/>
      <c r="B104" s="130">
        <v>74</v>
      </c>
      <c r="C104" s="131" t="s">
        <v>149</v>
      </c>
      <c r="D104" s="131" t="s">
        <v>150</v>
      </c>
      <c r="E104" s="132"/>
      <c r="F104" s="1"/>
    </row>
    <row r="105" spans="1:6" s="66" customFormat="1" x14ac:dyDescent="0.2">
      <c r="A105" s="129"/>
      <c r="B105" s="130">
        <v>50.43</v>
      </c>
      <c r="C105" s="131" t="s">
        <v>149</v>
      </c>
      <c r="D105" s="131" t="s">
        <v>210</v>
      </c>
      <c r="E105" s="132" t="s">
        <v>158</v>
      </c>
      <c r="F105" s="1"/>
    </row>
    <row r="106" spans="1:6" s="66" customFormat="1" x14ac:dyDescent="0.2">
      <c r="A106" s="129"/>
      <c r="B106" s="130">
        <v>12.44</v>
      </c>
      <c r="C106" s="131" t="s">
        <v>149</v>
      </c>
      <c r="D106" s="131" t="s">
        <v>207</v>
      </c>
      <c r="E106" s="132" t="s">
        <v>123</v>
      </c>
      <c r="F106" s="1"/>
    </row>
    <row r="107" spans="1:6" s="66" customFormat="1" x14ac:dyDescent="0.2">
      <c r="A107" s="129"/>
      <c r="B107" s="130">
        <v>51.3</v>
      </c>
      <c r="C107" s="131" t="s">
        <v>149</v>
      </c>
      <c r="D107" s="131" t="s">
        <v>216</v>
      </c>
      <c r="E107" s="132" t="s">
        <v>123</v>
      </c>
      <c r="F107" s="1"/>
    </row>
    <row r="108" spans="1:6" s="66" customFormat="1" x14ac:dyDescent="0.2">
      <c r="A108" s="129"/>
      <c r="B108" s="130">
        <v>70.61</v>
      </c>
      <c r="C108" s="131" t="s">
        <v>149</v>
      </c>
      <c r="D108" s="131" t="s">
        <v>207</v>
      </c>
      <c r="E108" s="132" t="s">
        <v>123</v>
      </c>
      <c r="F108" s="1"/>
    </row>
    <row r="109" spans="1:6" s="66" customFormat="1" x14ac:dyDescent="0.2">
      <c r="A109" s="129"/>
      <c r="B109" s="130"/>
      <c r="C109" s="131"/>
      <c r="D109" s="131"/>
      <c r="E109" s="132"/>
      <c r="F109" s="1"/>
    </row>
    <row r="110" spans="1:6" s="66" customFormat="1" x14ac:dyDescent="0.2">
      <c r="A110" s="129"/>
      <c r="B110" s="130"/>
      <c r="C110" s="131"/>
      <c r="D110" s="131"/>
      <c r="E110" s="132"/>
      <c r="F110" s="1"/>
    </row>
    <row r="111" spans="1:6" s="66" customFormat="1" x14ac:dyDescent="0.2">
      <c r="A111" s="129">
        <v>43866</v>
      </c>
      <c r="B111" s="130">
        <v>687.83</v>
      </c>
      <c r="C111" s="131" t="s">
        <v>151</v>
      </c>
      <c r="D111" s="131" t="s">
        <v>129</v>
      </c>
      <c r="E111" s="132" t="s">
        <v>123</v>
      </c>
      <c r="F111" s="1"/>
    </row>
    <row r="112" spans="1:6" s="66" customFormat="1" x14ac:dyDescent="0.2">
      <c r="A112" s="129"/>
      <c r="B112" s="130">
        <v>23</v>
      </c>
      <c r="C112" s="131" t="s">
        <v>151</v>
      </c>
      <c r="D112" s="131" t="s">
        <v>130</v>
      </c>
      <c r="E112" s="132"/>
      <c r="F112" s="1"/>
    </row>
    <row r="113" spans="1:6" s="66" customFormat="1" x14ac:dyDescent="0.2">
      <c r="A113" s="129"/>
      <c r="B113" s="130">
        <v>69.739999999999995</v>
      </c>
      <c r="C113" s="131" t="s">
        <v>151</v>
      </c>
      <c r="D113" s="131" t="s">
        <v>207</v>
      </c>
      <c r="E113" s="132" t="s">
        <v>123</v>
      </c>
      <c r="F113" s="1"/>
    </row>
    <row r="114" spans="1:6" s="66" customFormat="1" x14ac:dyDescent="0.2">
      <c r="A114" s="129"/>
      <c r="B114" s="130">
        <v>73.83</v>
      </c>
      <c r="C114" s="131" t="s">
        <v>151</v>
      </c>
      <c r="D114" s="131" t="s">
        <v>207</v>
      </c>
      <c r="E114" s="132" t="s">
        <v>123</v>
      </c>
      <c r="F114" s="1"/>
    </row>
    <row r="115" spans="1:6" s="66" customFormat="1" x14ac:dyDescent="0.2">
      <c r="A115" s="129"/>
      <c r="B115" s="130">
        <v>29.57</v>
      </c>
      <c r="C115" s="131" t="s">
        <v>151</v>
      </c>
      <c r="D115" s="131" t="s">
        <v>210</v>
      </c>
      <c r="E115" s="132" t="s">
        <v>158</v>
      </c>
      <c r="F115" s="1"/>
    </row>
    <row r="116" spans="1:6" s="66" customFormat="1" x14ac:dyDescent="0.2">
      <c r="A116" s="129"/>
      <c r="B116" s="130"/>
      <c r="C116" s="131"/>
      <c r="D116" s="131"/>
      <c r="E116" s="132"/>
      <c r="F116" s="1"/>
    </row>
    <row r="117" spans="1:6" s="66" customFormat="1" x14ac:dyDescent="0.2">
      <c r="A117" s="129"/>
      <c r="B117" s="130"/>
      <c r="C117" s="131"/>
      <c r="D117" s="131"/>
      <c r="E117" s="132"/>
      <c r="F117" s="1"/>
    </row>
    <row r="118" spans="1:6" s="66" customFormat="1" x14ac:dyDescent="0.2">
      <c r="A118" s="141" t="s">
        <v>131</v>
      </c>
      <c r="B118" s="130">
        <v>610.34</v>
      </c>
      <c r="C118" s="131" t="s">
        <v>132</v>
      </c>
      <c r="D118" s="131" t="s">
        <v>129</v>
      </c>
      <c r="E118" s="132" t="s">
        <v>123</v>
      </c>
      <c r="F118" s="1"/>
    </row>
    <row r="119" spans="1:6" s="66" customFormat="1" x14ac:dyDescent="0.2">
      <c r="A119" s="150"/>
      <c r="B119" s="130">
        <v>20</v>
      </c>
      <c r="C119" s="131" t="s">
        <v>132</v>
      </c>
      <c r="D119" s="131" t="s">
        <v>124</v>
      </c>
      <c r="E119" s="132"/>
      <c r="F119" s="1"/>
    </row>
    <row r="120" spans="1:6" s="66" customFormat="1" x14ac:dyDescent="0.2">
      <c r="A120" s="129"/>
      <c r="B120" s="130">
        <v>164.35</v>
      </c>
      <c r="C120" s="131" t="s">
        <v>132</v>
      </c>
      <c r="D120" s="131" t="s">
        <v>133</v>
      </c>
      <c r="E120" s="132" t="s">
        <v>123</v>
      </c>
      <c r="F120" s="1"/>
    </row>
    <row r="121" spans="1:6" s="66" customFormat="1" x14ac:dyDescent="0.2">
      <c r="A121" s="129"/>
      <c r="B121" s="130">
        <v>74</v>
      </c>
      <c r="C121" s="131" t="s">
        <v>132</v>
      </c>
      <c r="D121" s="131" t="s">
        <v>124</v>
      </c>
      <c r="E121" s="132"/>
      <c r="F121" s="1"/>
    </row>
    <row r="122" spans="1:6" s="66" customFormat="1" x14ac:dyDescent="0.2">
      <c r="A122" s="129"/>
      <c r="B122" s="130">
        <v>71.83</v>
      </c>
      <c r="C122" s="131" t="s">
        <v>132</v>
      </c>
      <c r="D122" s="131" t="s">
        <v>207</v>
      </c>
      <c r="E122" s="132" t="s">
        <v>123</v>
      </c>
      <c r="F122" s="1"/>
    </row>
    <row r="123" spans="1:6" s="66" customFormat="1" x14ac:dyDescent="0.2">
      <c r="A123" s="129"/>
      <c r="B123" s="130">
        <v>73.48</v>
      </c>
      <c r="C123" s="131" t="s">
        <v>132</v>
      </c>
      <c r="D123" s="131" t="s">
        <v>207</v>
      </c>
      <c r="E123" s="132" t="s">
        <v>123</v>
      </c>
      <c r="F123" s="1"/>
    </row>
    <row r="124" spans="1:6" s="66" customFormat="1" x14ac:dyDescent="0.2">
      <c r="A124" s="129"/>
      <c r="B124" s="130">
        <v>30.87</v>
      </c>
      <c r="C124" s="131" t="s">
        <v>132</v>
      </c>
      <c r="D124" s="131" t="s">
        <v>210</v>
      </c>
      <c r="E124" s="132" t="s">
        <v>158</v>
      </c>
      <c r="F124" s="1"/>
    </row>
    <row r="125" spans="1:6" s="66" customFormat="1" x14ac:dyDescent="0.2">
      <c r="A125" s="129"/>
      <c r="B125" s="130">
        <v>41.74</v>
      </c>
      <c r="C125" s="131" t="s">
        <v>132</v>
      </c>
      <c r="D125" s="131" t="s">
        <v>170</v>
      </c>
      <c r="E125" s="132" t="s">
        <v>123</v>
      </c>
      <c r="F125" s="1"/>
    </row>
    <row r="126" spans="1:6" s="66" customFormat="1" x14ac:dyDescent="0.2">
      <c r="A126" s="129"/>
      <c r="B126" s="130"/>
      <c r="C126" s="131"/>
      <c r="D126" s="131"/>
      <c r="E126" s="132"/>
      <c r="F126" s="1"/>
    </row>
    <row r="127" spans="1:6" s="66" customFormat="1" x14ac:dyDescent="0.2">
      <c r="A127" s="143">
        <v>43915</v>
      </c>
      <c r="B127" s="144">
        <v>10</v>
      </c>
      <c r="C127" s="131" t="s">
        <v>182</v>
      </c>
      <c r="D127" s="145" t="s">
        <v>130</v>
      </c>
      <c r="E127" s="132"/>
      <c r="F127" s="1"/>
    </row>
    <row r="128" spans="1:6" s="66" customFormat="1" ht="25.5" x14ac:dyDescent="0.2">
      <c r="A128" s="129"/>
      <c r="B128" s="130"/>
      <c r="C128" s="131" t="s">
        <v>183</v>
      </c>
      <c r="D128" s="131"/>
      <c r="E128" s="132"/>
      <c r="F128" s="1"/>
    </row>
    <row r="129" spans="1:6" s="66" customFormat="1" x14ac:dyDescent="0.2">
      <c r="A129" s="129"/>
      <c r="B129" s="130"/>
      <c r="C129" s="131"/>
      <c r="D129" s="131"/>
      <c r="E129" s="132"/>
      <c r="F129" s="1"/>
    </row>
    <row r="130" spans="1:6" s="66" customFormat="1" x14ac:dyDescent="0.2">
      <c r="A130" s="129"/>
      <c r="B130" s="130"/>
      <c r="C130" s="131"/>
      <c r="D130" s="131"/>
      <c r="E130" s="132"/>
      <c r="F130" s="1"/>
    </row>
    <row r="131" spans="1:6" s="66" customFormat="1" x14ac:dyDescent="0.2">
      <c r="A131" s="151" t="s">
        <v>181</v>
      </c>
      <c r="B131" s="144">
        <v>15</v>
      </c>
      <c r="C131" s="131" t="s">
        <v>218</v>
      </c>
      <c r="D131" s="145" t="s">
        <v>124</v>
      </c>
      <c r="E131" s="132" t="s">
        <v>123</v>
      </c>
      <c r="F131" s="1"/>
    </row>
    <row r="132" spans="1:6" s="66" customFormat="1" ht="25.5" x14ac:dyDescent="0.2">
      <c r="A132" s="151"/>
      <c r="B132" s="144"/>
      <c r="C132" s="131" t="s">
        <v>223</v>
      </c>
      <c r="D132" s="145"/>
      <c r="E132" s="132"/>
      <c r="F132" s="1"/>
    </row>
    <row r="133" spans="1:6" s="66" customFormat="1" x14ac:dyDescent="0.2">
      <c r="A133" s="151"/>
      <c r="B133" s="144">
        <v>299.57</v>
      </c>
      <c r="C133" s="131" t="s">
        <v>230</v>
      </c>
      <c r="D133" s="145" t="s">
        <v>129</v>
      </c>
      <c r="E133" s="132" t="s">
        <v>123</v>
      </c>
      <c r="F133" s="1"/>
    </row>
    <row r="134" spans="1:6" s="66" customFormat="1" x14ac:dyDescent="0.2">
      <c r="A134" s="129"/>
      <c r="B134" s="130"/>
      <c r="C134" s="131"/>
      <c r="D134" s="131"/>
      <c r="E134" s="132"/>
      <c r="F134" s="1"/>
    </row>
    <row r="135" spans="1:6" s="66" customFormat="1" x14ac:dyDescent="0.2">
      <c r="A135" s="129"/>
      <c r="B135" s="130"/>
      <c r="C135" s="131"/>
      <c r="D135" s="131"/>
      <c r="E135" s="132"/>
      <c r="F135" s="1"/>
    </row>
    <row r="136" spans="1:6" s="66" customFormat="1" ht="25.5" x14ac:dyDescent="0.2">
      <c r="A136" s="149" t="s">
        <v>200</v>
      </c>
      <c r="B136" s="130">
        <v>538.88</v>
      </c>
      <c r="C136" s="131" t="s">
        <v>217</v>
      </c>
      <c r="D136" s="131" t="s">
        <v>201</v>
      </c>
      <c r="E136" s="132" t="s">
        <v>123</v>
      </c>
      <c r="F136" s="1"/>
    </row>
    <row r="137" spans="1:6" s="66" customFormat="1" ht="25.5" x14ac:dyDescent="0.2">
      <c r="A137" s="129"/>
      <c r="B137" s="130">
        <v>215.1</v>
      </c>
      <c r="C137" s="131" t="s">
        <v>217</v>
      </c>
      <c r="D137" s="131" t="s">
        <v>144</v>
      </c>
      <c r="E137" s="132" t="s">
        <v>123</v>
      </c>
      <c r="F137" s="1"/>
    </row>
    <row r="138" spans="1:6" s="66" customFormat="1" ht="25.5" x14ac:dyDescent="0.2">
      <c r="A138" s="129"/>
      <c r="B138" s="130">
        <v>23.3</v>
      </c>
      <c r="C138" s="131" t="s">
        <v>217</v>
      </c>
      <c r="D138" s="131" t="s">
        <v>211</v>
      </c>
      <c r="E138" s="132" t="s">
        <v>158</v>
      </c>
      <c r="F138" s="1"/>
    </row>
    <row r="139" spans="1:6" s="66" customFormat="1" ht="25.5" x14ac:dyDescent="0.2">
      <c r="A139" s="129"/>
      <c r="B139" s="130">
        <v>79.2</v>
      </c>
      <c r="C139" s="131" t="s">
        <v>217</v>
      </c>
      <c r="D139" s="131" t="s">
        <v>207</v>
      </c>
      <c r="E139" s="132" t="s">
        <v>123</v>
      </c>
      <c r="F139" s="1"/>
    </row>
    <row r="140" spans="1:6" s="66" customFormat="1" ht="25.5" x14ac:dyDescent="0.2">
      <c r="A140" s="129"/>
      <c r="B140" s="130">
        <v>41.74</v>
      </c>
      <c r="C140" s="131" t="s">
        <v>217</v>
      </c>
      <c r="D140" s="131" t="s">
        <v>170</v>
      </c>
      <c r="E140" s="132" t="s">
        <v>123</v>
      </c>
      <c r="F140" s="1"/>
    </row>
    <row r="141" spans="1:6" s="66" customFormat="1" ht="25.5" x14ac:dyDescent="0.2">
      <c r="A141" s="129"/>
      <c r="B141" s="130">
        <v>112.3</v>
      </c>
      <c r="C141" s="131" t="s">
        <v>217</v>
      </c>
      <c r="D141" s="131" t="s">
        <v>207</v>
      </c>
      <c r="E141" s="132" t="s">
        <v>123</v>
      </c>
      <c r="F141" s="1"/>
    </row>
    <row r="142" spans="1:6" s="66" customFormat="1" ht="25.5" x14ac:dyDescent="0.2">
      <c r="A142" s="129"/>
      <c r="B142" s="130">
        <v>46</v>
      </c>
      <c r="C142" s="131" t="s">
        <v>217</v>
      </c>
      <c r="D142" s="131" t="s">
        <v>204</v>
      </c>
      <c r="E142" s="132"/>
      <c r="F142" s="1"/>
    </row>
    <row r="143" spans="1:6" s="66" customFormat="1" x14ac:dyDescent="0.2">
      <c r="A143" s="129"/>
      <c r="B143" s="130"/>
      <c r="C143" s="131"/>
      <c r="D143" s="131"/>
      <c r="E143" s="132"/>
      <c r="F143" s="1"/>
    </row>
    <row r="144" spans="1:6" s="66" customFormat="1" x14ac:dyDescent="0.2">
      <c r="A144" s="129"/>
      <c r="B144" s="130"/>
      <c r="C144" s="131"/>
      <c r="D144" s="131"/>
      <c r="E144" s="132"/>
      <c r="F144" s="1"/>
    </row>
    <row r="145" spans="1:6" s="66" customFormat="1" x14ac:dyDescent="0.2">
      <c r="A145" s="129"/>
      <c r="B145" s="130"/>
      <c r="C145" s="131"/>
      <c r="D145" s="131"/>
      <c r="E145" s="132"/>
      <c r="F145" s="1"/>
    </row>
    <row r="146" spans="1:6" s="66" customFormat="1" x14ac:dyDescent="0.2">
      <c r="A146" s="129"/>
      <c r="B146" s="130"/>
      <c r="C146" s="131"/>
      <c r="D146" s="131"/>
      <c r="E146" s="132"/>
      <c r="F146" s="1"/>
    </row>
    <row r="147" spans="1:6" s="66" customFormat="1" x14ac:dyDescent="0.2">
      <c r="A147" s="129"/>
      <c r="B147" s="142"/>
      <c r="C147" s="131"/>
      <c r="D147" s="131"/>
      <c r="E147" s="132"/>
      <c r="F147" s="1"/>
    </row>
    <row r="148" spans="1:6" s="66" customFormat="1" hidden="1" x14ac:dyDescent="0.2">
      <c r="A148" s="120"/>
      <c r="B148" s="121"/>
      <c r="C148" s="122"/>
      <c r="D148" s="122"/>
      <c r="E148" s="123"/>
      <c r="F148" s="1"/>
    </row>
    <row r="149" spans="1:6" ht="19.5" customHeight="1" x14ac:dyDescent="0.2">
      <c r="A149" s="82" t="s">
        <v>76</v>
      </c>
      <c r="B149" s="83">
        <f>SUM(B45:B148)</f>
        <v>11360.689999999997</v>
      </c>
      <c r="C149" s="140" t="str">
        <f>IF(SUBTOTAL(3,B45:B148)=SUBTOTAL(103,B45:B148),'Summary and sign-off'!$A$48,'Summary and sign-off'!$A$49)</f>
        <v>Check - there are no hidden rows with data</v>
      </c>
      <c r="D149" s="167" t="str">
        <f>IF('Summary and sign-off'!F56='Summary and sign-off'!F54,'Summary and sign-off'!A51,'Summary and sign-off'!A50)</f>
        <v>Check - each entry provides sufficient information</v>
      </c>
      <c r="E149" s="167"/>
      <c r="F149" s="44"/>
    </row>
    <row r="150" spans="1:6" ht="10.5" customHeight="1" x14ac:dyDescent="0.2">
      <c r="A150" s="25"/>
      <c r="B150" s="20"/>
      <c r="C150" s="25"/>
      <c r="D150" s="25"/>
      <c r="E150" s="25"/>
      <c r="F150" s="25"/>
    </row>
    <row r="151" spans="1:6" ht="24.75" customHeight="1" x14ac:dyDescent="0.2">
      <c r="A151" s="168" t="s">
        <v>77</v>
      </c>
      <c r="B151" s="168"/>
      <c r="C151" s="168"/>
      <c r="D151" s="168"/>
      <c r="E151" s="168"/>
      <c r="F151" s="44"/>
    </row>
    <row r="152" spans="1:6" ht="27" customHeight="1" x14ac:dyDescent="0.2">
      <c r="A152" s="33" t="s">
        <v>68</v>
      </c>
      <c r="B152" s="33" t="s">
        <v>13</v>
      </c>
      <c r="C152" s="33" t="s">
        <v>78</v>
      </c>
      <c r="D152" s="33" t="s">
        <v>79</v>
      </c>
      <c r="E152" s="33" t="s">
        <v>72</v>
      </c>
      <c r="F152" s="47"/>
    </row>
    <row r="153" spans="1:6" s="66" customFormat="1" hidden="1" x14ac:dyDescent="0.2">
      <c r="A153" s="107"/>
      <c r="B153" s="108"/>
      <c r="C153" s="109"/>
      <c r="D153" s="109"/>
      <c r="E153" s="110"/>
      <c r="F153" s="1"/>
    </row>
    <row r="154" spans="1:6" s="66" customFormat="1" x14ac:dyDescent="0.2">
      <c r="A154" s="129"/>
      <c r="B154" s="130"/>
      <c r="C154" s="131"/>
      <c r="D154" s="131"/>
      <c r="E154" s="132"/>
      <c r="F154" s="1"/>
    </row>
    <row r="155" spans="1:6" s="66" customFormat="1" x14ac:dyDescent="0.2">
      <c r="F155" s="1"/>
    </row>
    <row r="156" spans="1:6" s="66" customFormat="1" x14ac:dyDescent="0.2">
      <c r="F156" s="1"/>
    </row>
    <row r="157" spans="1:6" s="66" customFormat="1" x14ac:dyDescent="0.2">
      <c r="F157" s="1"/>
    </row>
    <row r="158" spans="1:6" s="66" customFormat="1" x14ac:dyDescent="0.2">
      <c r="F158" s="1"/>
    </row>
    <row r="159" spans="1:6" s="66" customFormat="1" x14ac:dyDescent="0.2">
      <c r="F159" s="1"/>
    </row>
    <row r="160" spans="1:6" s="66" customFormat="1" x14ac:dyDescent="0.2">
      <c r="F160" s="1"/>
    </row>
    <row r="161" spans="1:6" s="66" customFormat="1" x14ac:dyDescent="0.2">
      <c r="F161" s="1"/>
    </row>
    <row r="162" spans="1:6" s="66" customFormat="1" x14ac:dyDescent="0.2">
      <c r="F162" s="1"/>
    </row>
    <row r="163" spans="1:6" s="66" customFormat="1" x14ac:dyDescent="0.2">
      <c r="F163" s="1"/>
    </row>
    <row r="164" spans="1:6" s="66" customFormat="1" x14ac:dyDescent="0.2">
      <c r="F164" s="1"/>
    </row>
    <row r="165" spans="1:6" s="66" customFormat="1" x14ac:dyDescent="0.2">
      <c r="F165" s="1"/>
    </row>
    <row r="166" spans="1:6" s="66" customFormat="1" x14ac:dyDescent="0.2">
      <c r="F166" s="1"/>
    </row>
    <row r="167" spans="1:6" s="66" customFormat="1" x14ac:dyDescent="0.2">
      <c r="A167" s="133"/>
      <c r="B167" s="130"/>
      <c r="C167" s="134"/>
      <c r="D167" s="134"/>
      <c r="E167" s="135"/>
      <c r="F167" s="1"/>
    </row>
    <row r="168" spans="1:6" s="66" customFormat="1" x14ac:dyDescent="0.2">
      <c r="A168" s="129"/>
      <c r="B168" s="130"/>
      <c r="C168" s="131"/>
      <c r="D168" s="131"/>
      <c r="E168" s="132"/>
      <c r="F168" s="1"/>
    </row>
    <row r="169" spans="1:6" s="66" customFormat="1" hidden="1" x14ac:dyDescent="0.2">
      <c r="A169" s="107"/>
      <c r="B169" s="108"/>
      <c r="C169" s="109"/>
      <c r="D169" s="109"/>
      <c r="E169" s="110"/>
      <c r="F169" s="1"/>
    </row>
    <row r="170" spans="1:6" ht="19.5" customHeight="1" x14ac:dyDescent="0.2">
      <c r="A170" s="82" t="s">
        <v>80</v>
      </c>
      <c r="B170" s="83">
        <f>SUM(B153:B169)</f>
        <v>0</v>
      </c>
      <c r="C170" s="140" t="str">
        <f>IF(SUBTOTAL(3,B153:B169)=SUBTOTAL(103,B153:B169),'Summary and sign-off'!$A$48,'Summary and sign-off'!$A$49)</f>
        <v>Check - there are no hidden rows with data</v>
      </c>
      <c r="D170" s="167" t="str">
        <f>IF('Summary and sign-off'!F57='Summary and sign-off'!F54,'Summary and sign-off'!A51,'Summary and sign-off'!A50)</f>
        <v>Check - each entry provides sufficient information</v>
      </c>
      <c r="E170" s="167"/>
      <c r="F170" s="44"/>
    </row>
    <row r="171" spans="1:6" ht="10.5" customHeight="1" x14ac:dyDescent="0.2">
      <c r="A171" s="25"/>
      <c r="B171" s="71"/>
      <c r="C171" s="20"/>
      <c r="D171" s="25"/>
      <c r="E171" s="25"/>
      <c r="F171" s="25"/>
    </row>
    <row r="172" spans="1:6" ht="34.5" customHeight="1" x14ac:dyDescent="0.2">
      <c r="A172" s="48" t="s">
        <v>81</v>
      </c>
      <c r="B172" s="72">
        <f>B41+B149+B170</f>
        <v>15227.009999999997</v>
      </c>
      <c r="C172" s="49"/>
      <c r="D172" s="49"/>
      <c r="E172" s="49"/>
      <c r="F172" s="24"/>
    </row>
    <row r="173" spans="1:6" x14ac:dyDescent="0.2">
      <c r="A173" s="25"/>
      <c r="B173" s="20"/>
      <c r="C173" s="25"/>
      <c r="D173" s="25"/>
      <c r="E173" s="25"/>
      <c r="F173" s="25"/>
    </row>
    <row r="174" spans="1:6" x14ac:dyDescent="0.2">
      <c r="A174" s="50" t="s">
        <v>24</v>
      </c>
      <c r="B174" s="23"/>
      <c r="C174" s="24"/>
      <c r="D174" s="24"/>
      <c r="E174" s="24"/>
      <c r="F174" s="25"/>
    </row>
    <row r="175" spans="1:6" ht="12.6" customHeight="1" x14ac:dyDescent="0.2">
      <c r="A175" s="21" t="s">
        <v>82</v>
      </c>
      <c r="B175" s="51"/>
      <c r="C175" s="51"/>
      <c r="D175" s="30"/>
      <c r="E175" s="30"/>
      <c r="F175" s="25"/>
    </row>
    <row r="176" spans="1:6" ht="12.95" customHeight="1" x14ac:dyDescent="0.2">
      <c r="A176" s="29" t="s">
        <v>83</v>
      </c>
      <c r="B176" s="25"/>
      <c r="C176" s="30"/>
      <c r="D176" s="25"/>
      <c r="E176" s="30"/>
      <c r="F176" s="25"/>
    </row>
    <row r="177" spans="1:6" x14ac:dyDescent="0.2">
      <c r="A177" s="29" t="s">
        <v>84</v>
      </c>
      <c r="B177" s="30"/>
      <c r="C177" s="30"/>
      <c r="D177" s="30"/>
      <c r="E177" s="52"/>
      <c r="F177" s="44"/>
    </row>
    <row r="178" spans="1:6" x14ac:dyDescent="0.2">
      <c r="A178" s="21" t="s">
        <v>30</v>
      </c>
      <c r="B178" s="23"/>
      <c r="C178" s="24"/>
      <c r="D178" s="24"/>
      <c r="E178" s="24"/>
      <c r="F178" s="25"/>
    </row>
    <row r="179" spans="1:6" ht="12.95" customHeight="1" x14ac:dyDescent="0.2">
      <c r="A179" s="29" t="s">
        <v>85</v>
      </c>
      <c r="B179" s="25"/>
      <c r="C179" s="30"/>
      <c r="D179" s="25"/>
      <c r="E179" s="30"/>
      <c r="F179" s="25"/>
    </row>
    <row r="180" spans="1:6" x14ac:dyDescent="0.2">
      <c r="A180" s="29" t="s">
        <v>86</v>
      </c>
      <c r="B180" s="30"/>
      <c r="C180" s="30"/>
      <c r="D180" s="30"/>
      <c r="E180" s="52"/>
      <c r="F180" s="44"/>
    </row>
    <row r="181" spans="1:6" x14ac:dyDescent="0.2">
      <c r="A181" s="34" t="s">
        <v>87</v>
      </c>
      <c r="B181" s="34"/>
      <c r="C181" s="34"/>
      <c r="D181" s="34"/>
      <c r="E181" s="52"/>
      <c r="F181" s="44"/>
    </row>
    <row r="182" spans="1:6" x14ac:dyDescent="0.2">
      <c r="A182" s="38"/>
      <c r="B182" s="25"/>
      <c r="C182" s="25"/>
      <c r="D182" s="25"/>
      <c r="E182" s="44"/>
      <c r="F182" s="44"/>
    </row>
    <row r="183" spans="1:6" hidden="1" x14ac:dyDescent="0.2">
      <c r="A183" s="38"/>
      <c r="B183" s="25"/>
      <c r="C183" s="25"/>
      <c r="D183" s="25"/>
      <c r="E183" s="44"/>
      <c r="F183" s="44"/>
    </row>
    <row r="184" spans="1:6" hidden="1" x14ac:dyDescent="0.2"/>
    <row r="185" spans="1:6" hidden="1" x14ac:dyDescent="0.2"/>
    <row r="186" spans="1:6" hidden="1" x14ac:dyDescent="0.2"/>
    <row r="187" spans="1:6" hidden="1" x14ac:dyDescent="0.2"/>
    <row r="188" spans="1:6" ht="12.75" hidden="1" customHeight="1" x14ac:dyDescent="0.2"/>
    <row r="189" spans="1:6" hidden="1" x14ac:dyDescent="0.2"/>
    <row r="190" spans="1:6" hidden="1" x14ac:dyDescent="0.2"/>
    <row r="191" spans="1:6" hidden="1" x14ac:dyDescent="0.2">
      <c r="A191" s="53"/>
      <c r="B191" s="44"/>
      <c r="C191" s="44"/>
      <c r="D191" s="44"/>
      <c r="E191" s="44"/>
      <c r="F191" s="44"/>
    </row>
    <row r="192" spans="1:6" hidden="1" x14ac:dyDescent="0.2">
      <c r="A192" s="53"/>
      <c r="B192" s="44"/>
      <c r="C192" s="44"/>
      <c r="D192" s="44"/>
      <c r="E192" s="44"/>
      <c r="F192" s="44"/>
    </row>
    <row r="193" spans="1:6" hidden="1" x14ac:dyDescent="0.2">
      <c r="A193" s="53"/>
      <c r="B193" s="44"/>
      <c r="C193" s="44"/>
      <c r="D193" s="44"/>
      <c r="E193" s="44"/>
      <c r="F193" s="44"/>
    </row>
    <row r="194" spans="1:6" hidden="1" x14ac:dyDescent="0.2">
      <c r="A194" s="53"/>
      <c r="B194" s="44"/>
      <c r="C194" s="44"/>
      <c r="D194" s="44"/>
      <c r="E194" s="44"/>
      <c r="F194" s="44"/>
    </row>
    <row r="195" spans="1:6" hidden="1" x14ac:dyDescent="0.2">
      <c r="A195" s="53"/>
      <c r="B195" s="44"/>
      <c r="C195" s="44"/>
      <c r="D195" s="44"/>
      <c r="E195" s="44"/>
      <c r="F195" s="44"/>
    </row>
    <row r="196" spans="1:6" hidden="1" x14ac:dyDescent="0.2"/>
    <row r="197" spans="1:6" hidden="1" x14ac:dyDescent="0.2"/>
    <row r="198" spans="1:6" hidden="1" x14ac:dyDescent="0.2"/>
    <row r="199" spans="1:6" hidden="1" x14ac:dyDescent="0.2"/>
    <row r="200" spans="1:6" hidden="1" x14ac:dyDescent="0.2"/>
    <row r="201" spans="1:6" hidden="1" x14ac:dyDescent="0.2"/>
    <row r="202" spans="1:6" hidden="1" x14ac:dyDescent="0.2"/>
    <row r="203" spans="1:6" hidden="1" x14ac:dyDescent="0.2"/>
    <row r="204" spans="1:6" x14ac:dyDescent="0.2"/>
    <row r="205" spans="1:6" x14ac:dyDescent="0.2"/>
    <row r="206" spans="1:6" x14ac:dyDescent="0.2"/>
    <row r="207" spans="1:6" x14ac:dyDescent="0.2"/>
    <row r="208" spans="1:6"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sheetData>
  <sheetProtection sheet="1" formatCells="0" formatRows="0" insertColumns="0" insertRows="0" deleteRows="0"/>
  <mergeCells count="15">
    <mergeCell ref="B7:E7"/>
    <mergeCell ref="B5:E5"/>
    <mergeCell ref="D170:E170"/>
    <mergeCell ref="A1:E1"/>
    <mergeCell ref="A43:E43"/>
    <mergeCell ref="A151:E151"/>
    <mergeCell ref="B2:E2"/>
    <mergeCell ref="B3:E3"/>
    <mergeCell ref="B4:E4"/>
    <mergeCell ref="A8:E8"/>
    <mergeCell ref="A9:E9"/>
    <mergeCell ref="B6:E6"/>
    <mergeCell ref="D41:E41"/>
    <mergeCell ref="D149:E14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5 A169 A12 A40 A153 A148">
      <formula1>$B$4</formula1>
      <formula2>$B$5</formula2>
    </dataValidation>
    <dataValidation allowBlank="1" showInputMessage="1" showErrorMessage="1" prompt="Insert additional rows as needed:_x000a_- 'right click' on a row number (left of screen)_x000a_- select 'Insert' (this will insert a row above it)" sqref="A152 A44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39 A154 A167:A168 A46:A147">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B12 B118:B148 B18:B40 B153:B154 B167:B169 B45:B90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B12" sqref="B12:B19"/>
    </sheetView>
  </sheetViews>
  <sheetFormatPr defaultColWidth="0" defaultRowHeight="12.75" zeroHeight="1" x14ac:dyDescent="0.2"/>
  <cols>
    <col min="1" max="1" width="35.7109375" style="14" customWidth="1"/>
    <col min="2" max="2" width="14.28515625" style="14" customWidth="1"/>
    <col min="3" max="3" width="71.42578125" style="14" customWidth="1"/>
    <col min="4" max="4" width="50" style="14" customWidth="1"/>
    <col min="5" max="5" width="21.42578125" style="14" customWidth="1"/>
    <col min="6" max="6" width="39.28515625" style="14" customWidth="1"/>
    <col min="7" max="10" width="9.140625" style="14" hidden="1" customWidth="1"/>
    <col min="11" max="13" width="0" style="14" hidden="1" customWidth="1"/>
    <col min="14" max="16384" width="0" style="14" hidden="1"/>
  </cols>
  <sheetData>
    <row r="1" spans="1:6" ht="26.25" customHeight="1" x14ac:dyDescent="0.2">
      <c r="A1" s="163" t="s">
        <v>60</v>
      </c>
      <c r="B1" s="163"/>
      <c r="C1" s="163"/>
      <c r="D1" s="163"/>
      <c r="E1" s="163"/>
      <c r="F1" s="36"/>
    </row>
    <row r="2" spans="1:6" ht="21" customHeight="1" x14ac:dyDescent="0.2">
      <c r="A2" s="4" t="s">
        <v>3</v>
      </c>
      <c r="B2" s="166" t="str">
        <f>'Summary and sign-off'!B2:F2</f>
        <v>Ministry of Transport</v>
      </c>
      <c r="C2" s="166"/>
      <c r="D2" s="166"/>
      <c r="E2" s="166"/>
      <c r="F2" s="36"/>
    </row>
    <row r="3" spans="1:6" ht="21" customHeight="1" x14ac:dyDescent="0.2">
      <c r="A3" s="4" t="s">
        <v>61</v>
      </c>
      <c r="B3" s="166" t="str">
        <f>'Summary and sign-off'!B3:F3</f>
        <v>Peter Mersi</v>
      </c>
      <c r="C3" s="166"/>
      <c r="D3" s="166"/>
      <c r="E3" s="166"/>
      <c r="F3" s="36"/>
    </row>
    <row r="4" spans="1:6" ht="21" customHeight="1" x14ac:dyDescent="0.2">
      <c r="A4" s="4" t="s">
        <v>62</v>
      </c>
      <c r="B4" s="166">
        <f>'Summary and sign-off'!B4:F4</f>
        <v>43647</v>
      </c>
      <c r="C4" s="166"/>
      <c r="D4" s="166"/>
      <c r="E4" s="166"/>
      <c r="F4" s="36"/>
    </row>
    <row r="5" spans="1:6" ht="21" customHeight="1" x14ac:dyDescent="0.2">
      <c r="A5" s="4" t="s">
        <v>63</v>
      </c>
      <c r="B5" s="166">
        <f>'Summary and sign-off'!B5:F5</f>
        <v>44012</v>
      </c>
      <c r="C5" s="166"/>
      <c r="D5" s="166"/>
      <c r="E5" s="166"/>
      <c r="F5" s="36"/>
    </row>
    <row r="6" spans="1:6" ht="21" customHeight="1" x14ac:dyDescent="0.2">
      <c r="A6" s="4" t="s">
        <v>64</v>
      </c>
      <c r="B6" s="161" t="s">
        <v>32</v>
      </c>
      <c r="C6" s="161"/>
      <c r="D6" s="161"/>
      <c r="E6" s="161"/>
      <c r="F6" s="36"/>
    </row>
    <row r="7" spans="1:6" ht="21" customHeight="1" x14ac:dyDescent="0.2">
      <c r="A7" s="4" t="s">
        <v>7</v>
      </c>
      <c r="B7" s="161" t="s">
        <v>34</v>
      </c>
      <c r="C7" s="161"/>
      <c r="D7" s="161"/>
      <c r="E7" s="161"/>
      <c r="F7" s="36"/>
    </row>
    <row r="8" spans="1:6" ht="35.25" customHeight="1" x14ac:dyDescent="0.25">
      <c r="A8" s="176" t="s">
        <v>88</v>
      </c>
      <c r="B8" s="176"/>
      <c r="C8" s="177"/>
      <c r="D8" s="177"/>
      <c r="E8" s="177"/>
      <c r="F8" s="40"/>
    </row>
    <row r="9" spans="1:6" ht="35.25" customHeight="1" x14ac:dyDescent="0.25">
      <c r="A9" s="174" t="s">
        <v>89</v>
      </c>
      <c r="B9" s="175"/>
      <c r="C9" s="175"/>
      <c r="D9" s="175"/>
      <c r="E9" s="175"/>
      <c r="F9" s="40"/>
    </row>
    <row r="10" spans="1:6" ht="27" customHeight="1" x14ac:dyDescent="0.2">
      <c r="A10" s="33" t="s">
        <v>90</v>
      </c>
      <c r="B10" s="33" t="s">
        <v>13</v>
      </c>
      <c r="C10" s="33" t="s">
        <v>91</v>
      </c>
      <c r="D10" s="33" t="s">
        <v>92</v>
      </c>
      <c r="E10" s="33" t="s">
        <v>72</v>
      </c>
      <c r="F10" s="21"/>
    </row>
    <row r="11" spans="1:6" s="66" customFormat="1" hidden="1" x14ac:dyDescent="0.2">
      <c r="A11" s="111"/>
      <c r="B11" s="108"/>
      <c r="C11" s="112"/>
      <c r="D11" s="112"/>
      <c r="E11" s="113"/>
      <c r="F11" s="2"/>
    </row>
    <row r="12" spans="1:6" s="66" customFormat="1" x14ac:dyDescent="0.2">
      <c r="A12" s="129">
        <v>43643</v>
      </c>
      <c r="B12" s="130">
        <v>183.48</v>
      </c>
      <c r="C12" s="134" t="s">
        <v>159</v>
      </c>
      <c r="D12" s="134" t="s">
        <v>161</v>
      </c>
      <c r="E12" s="135" t="s">
        <v>158</v>
      </c>
      <c r="F12" s="2"/>
    </row>
    <row r="13" spans="1:6" s="66" customFormat="1" x14ac:dyDescent="0.2">
      <c r="A13" s="129">
        <v>43657</v>
      </c>
      <c r="B13" s="130">
        <v>106.96</v>
      </c>
      <c r="C13" s="134" t="s">
        <v>160</v>
      </c>
      <c r="D13" s="134" t="s">
        <v>162</v>
      </c>
      <c r="E13" s="135" t="s">
        <v>158</v>
      </c>
      <c r="F13" s="2"/>
    </row>
    <row r="14" spans="1:6" s="66" customFormat="1" x14ac:dyDescent="0.2">
      <c r="A14" s="129">
        <v>43712</v>
      </c>
      <c r="B14" s="130">
        <v>27.84</v>
      </c>
      <c r="C14" s="134" t="s">
        <v>164</v>
      </c>
      <c r="D14" s="134" t="s">
        <v>163</v>
      </c>
      <c r="E14" s="135" t="s">
        <v>158</v>
      </c>
      <c r="F14" s="2"/>
    </row>
    <row r="15" spans="1:6" s="66" customFormat="1" x14ac:dyDescent="0.2">
      <c r="A15" s="129">
        <v>43726</v>
      </c>
      <c r="B15" s="130">
        <v>97.3</v>
      </c>
      <c r="C15" s="134" t="s">
        <v>226</v>
      </c>
      <c r="D15" s="134" t="s">
        <v>165</v>
      </c>
      <c r="E15" s="135" t="s">
        <v>158</v>
      </c>
      <c r="F15" s="2"/>
    </row>
    <row r="16" spans="1:6" s="66" customFormat="1" x14ac:dyDescent="0.2">
      <c r="A16" s="129">
        <v>43788</v>
      </c>
      <c r="B16" s="130">
        <v>11.17</v>
      </c>
      <c r="C16" s="134" t="s">
        <v>227</v>
      </c>
      <c r="D16" s="134" t="s">
        <v>166</v>
      </c>
      <c r="E16" s="135" t="s">
        <v>158</v>
      </c>
      <c r="F16" s="2"/>
    </row>
    <row r="17" spans="1:6" s="66" customFormat="1" x14ac:dyDescent="0.2">
      <c r="A17" s="129">
        <v>43802</v>
      </c>
      <c r="B17" s="130">
        <v>58.17</v>
      </c>
      <c r="C17" s="134" t="s">
        <v>164</v>
      </c>
      <c r="D17" s="134" t="s">
        <v>163</v>
      </c>
      <c r="E17" s="135" t="s">
        <v>158</v>
      </c>
      <c r="F17" s="2"/>
    </row>
    <row r="18" spans="1:6" s="66" customFormat="1" x14ac:dyDescent="0.2">
      <c r="A18" s="129">
        <v>43810</v>
      </c>
      <c r="B18" s="130">
        <v>17.399999999999999</v>
      </c>
      <c r="C18" s="134" t="s">
        <v>167</v>
      </c>
      <c r="D18" s="134" t="s">
        <v>166</v>
      </c>
      <c r="E18" s="135" t="s">
        <v>158</v>
      </c>
      <c r="F18" s="2"/>
    </row>
    <row r="19" spans="1:6" s="66" customFormat="1" x14ac:dyDescent="0.2">
      <c r="A19" s="129">
        <v>43810</v>
      </c>
      <c r="B19" s="130">
        <f>148.26+16.84</f>
        <v>165.1</v>
      </c>
      <c r="C19" s="134" t="s">
        <v>168</v>
      </c>
      <c r="D19" s="134" t="s">
        <v>169</v>
      </c>
      <c r="E19" s="135" t="s">
        <v>158</v>
      </c>
      <c r="F19" s="2"/>
    </row>
    <row r="20" spans="1:6" s="66" customFormat="1" x14ac:dyDescent="0.2">
      <c r="A20" s="129"/>
      <c r="B20" s="130"/>
      <c r="C20" s="134"/>
      <c r="D20" s="134"/>
      <c r="E20" s="135"/>
      <c r="F20" s="2"/>
    </row>
    <row r="21" spans="1:6" s="66" customFormat="1" x14ac:dyDescent="0.2">
      <c r="A21" s="129"/>
      <c r="B21" s="130"/>
      <c r="C21" s="134"/>
      <c r="D21" s="134"/>
      <c r="E21" s="135"/>
      <c r="F21" s="2"/>
    </row>
    <row r="22" spans="1:6" s="66" customFormat="1" x14ac:dyDescent="0.2">
      <c r="A22" s="133"/>
      <c r="B22" s="130"/>
      <c r="C22" s="134"/>
      <c r="D22" s="134"/>
      <c r="E22" s="135"/>
      <c r="F22" s="2"/>
    </row>
    <row r="23" spans="1:6" s="66" customFormat="1" x14ac:dyDescent="0.2">
      <c r="A23" s="133"/>
      <c r="B23" s="130"/>
      <c r="C23" s="134"/>
      <c r="D23" s="134"/>
      <c r="E23" s="135"/>
      <c r="F23" s="2"/>
    </row>
    <row r="24" spans="1:6" s="66" customFormat="1" ht="11.25" hidden="1" customHeight="1" x14ac:dyDescent="0.2">
      <c r="A24" s="111"/>
      <c r="B24" s="108"/>
      <c r="C24" s="112"/>
      <c r="D24" s="112"/>
      <c r="E24" s="113"/>
      <c r="F24" s="2"/>
    </row>
    <row r="25" spans="1:6" ht="34.5" customHeight="1" x14ac:dyDescent="0.2">
      <c r="A25" s="67" t="s">
        <v>93</v>
      </c>
      <c r="B25" s="75">
        <f>SUM(B11:B24)</f>
        <v>667.42</v>
      </c>
      <c r="C25" s="81" t="str">
        <f>IF(SUBTOTAL(3,B11:B24)=SUBTOTAL(103,B11:B24),'Summary and sign-off'!$A$48,'Summary and sign-off'!$A$49)</f>
        <v>Check - there are no hidden rows with data</v>
      </c>
      <c r="D25" s="167" t="str">
        <f>IF('Summary and sign-off'!F58='Summary and sign-off'!F54,'Summary and sign-off'!A51,'Summary and sign-off'!A50)</f>
        <v>Check - each entry provides sufficient information</v>
      </c>
      <c r="E25" s="167"/>
      <c r="F25" s="2"/>
    </row>
    <row r="26" spans="1:6" x14ac:dyDescent="0.2">
      <c r="A26" s="19"/>
      <c r="B26" s="18"/>
      <c r="C26" s="18"/>
      <c r="D26" s="18"/>
      <c r="E26" s="18"/>
      <c r="F26" s="36"/>
    </row>
    <row r="27" spans="1:6" x14ac:dyDescent="0.2">
      <c r="A27" s="19" t="s">
        <v>24</v>
      </c>
      <c r="B27" s="20"/>
      <c r="C27" s="25"/>
      <c r="D27" s="18"/>
      <c r="E27" s="18"/>
      <c r="F27" s="36"/>
    </row>
    <row r="28" spans="1:6" ht="12.75" customHeight="1" x14ac:dyDescent="0.2">
      <c r="A28" s="21" t="s">
        <v>94</v>
      </c>
      <c r="B28" s="21"/>
      <c r="C28" s="21"/>
      <c r="D28" s="21"/>
      <c r="E28" s="21"/>
      <c r="F28" s="36"/>
    </row>
    <row r="29" spans="1:6" x14ac:dyDescent="0.2">
      <c r="A29" s="21" t="s">
        <v>95</v>
      </c>
      <c r="B29" s="29"/>
      <c r="C29" s="41"/>
      <c r="D29" s="42"/>
      <c r="E29" s="42"/>
      <c r="F29" s="36"/>
    </row>
    <row r="30" spans="1:6" x14ac:dyDescent="0.2">
      <c r="A30" s="21" t="s">
        <v>30</v>
      </c>
      <c r="B30" s="23"/>
      <c r="C30" s="24"/>
      <c r="D30" s="24"/>
      <c r="E30" s="24"/>
      <c r="F30" s="25"/>
    </row>
    <row r="31" spans="1:6" x14ac:dyDescent="0.2">
      <c r="A31" s="29" t="s">
        <v>96</v>
      </c>
      <c r="B31" s="29"/>
      <c r="C31" s="41"/>
      <c r="D31" s="41"/>
      <c r="E31" s="41"/>
      <c r="F31" s="36"/>
    </row>
    <row r="32" spans="1:6" ht="12.75" customHeight="1" x14ac:dyDescent="0.2">
      <c r="A32" s="29" t="s">
        <v>97</v>
      </c>
      <c r="B32" s="29"/>
      <c r="C32" s="43"/>
      <c r="D32" s="43"/>
      <c r="E32" s="31"/>
      <c r="F32" s="36"/>
    </row>
    <row r="33" spans="1:6" x14ac:dyDescent="0.2">
      <c r="A33" s="18"/>
      <c r="B33" s="18"/>
      <c r="C33" s="18"/>
      <c r="D33" s="18"/>
      <c r="E33" s="18"/>
      <c r="F33" s="36"/>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yWindow="449"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yWindow="449"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85"/>
  <sheetViews>
    <sheetView zoomScaleNormal="100" workbookViewId="0">
      <selection activeCell="C81" sqref="C81"/>
    </sheetView>
  </sheetViews>
  <sheetFormatPr defaultColWidth="0" defaultRowHeight="12.75" zeroHeight="1" x14ac:dyDescent="0.2"/>
  <cols>
    <col min="1" max="1" width="35.7109375" style="14" customWidth="1"/>
    <col min="2" max="2" width="14.28515625" style="14" customWidth="1"/>
    <col min="3" max="3" width="71.42578125" style="14" customWidth="1"/>
    <col min="4" max="4" width="50" style="14" customWidth="1"/>
    <col min="5" max="5" width="21.42578125" style="14" customWidth="1"/>
    <col min="6" max="6" width="36.85546875" style="14" customWidth="1"/>
    <col min="7" max="10" width="9.140625" style="14" hidden="1" customWidth="1"/>
    <col min="11" max="13" width="0" style="14" hidden="1" customWidth="1"/>
    <col min="14" max="16384" width="9.140625" style="14" hidden="1"/>
  </cols>
  <sheetData>
    <row r="1" spans="1:6" ht="26.25" customHeight="1" x14ac:dyDescent="0.2">
      <c r="A1" s="163" t="s">
        <v>60</v>
      </c>
      <c r="B1" s="163"/>
      <c r="C1" s="163"/>
      <c r="D1" s="163"/>
      <c r="E1" s="163"/>
      <c r="F1" s="22"/>
    </row>
    <row r="2" spans="1:6" ht="21" customHeight="1" x14ac:dyDescent="0.2">
      <c r="A2" s="4" t="s">
        <v>3</v>
      </c>
      <c r="B2" s="166" t="str">
        <f>'Summary and sign-off'!B2:F2</f>
        <v>Ministry of Transport</v>
      </c>
      <c r="C2" s="166"/>
      <c r="D2" s="166"/>
      <c r="E2" s="166"/>
      <c r="F2" s="22"/>
    </row>
    <row r="3" spans="1:6" ht="21" customHeight="1" x14ac:dyDescent="0.2">
      <c r="A3" s="4" t="s">
        <v>61</v>
      </c>
      <c r="B3" s="166" t="str">
        <f>'Summary and sign-off'!B3:F3</f>
        <v>Peter Mersi</v>
      </c>
      <c r="C3" s="166"/>
      <c r="D3" s="166"/>
      <c r="E3" s="166"/>
      <c r="F3" s="22"/>
    </row>
    <row r="4" spans="1:6" ht="21" customHeight="1" x14ac:dyDescent="0.2">
      <c r="A4" s="4" t="s">
        <v>62</v>
      </c>
      <c r="B4" s="166">
        <f>'Summary and sign-off'!B4:F4</f>
        <v>43647</v>
      </c>
      <c r="C4" s="166"/>
      <c r="D4" s="166"/>
      <c r="E4" s="166"/>
      <c r="F4" s="22"/>
    </row>
    <row r="5" spans="1:6" ht="21" customHeight="1" x14ac:dyDescent="0.2">
      <c r="A5" s="4" t="s">
        <v>63</v>
      </c>
      <c r="B5" s="166">
        <f>'Summary and sign-off'!B5:F5</f>
        <v>44012</v>
      </c>
      <c r="C5" s="166"/>
      <c r="D5" s="166"/>
      <c r="E5" s="166"/>
      <c r="F5" s="22"/>
    </row>
    <row r="6" spans="1:6" ht="21" customHeight="1" x14ac:dyDescent="0.2">
      <c r="A6" s="4" t="s">
        <v>64</v>
      </c>
      <c r="B6" s="161" t="s">
        <v>32</v>
      </c>
      <c r="C6" s="161"/>
      <c r="D6" s="161"/>
      <c r="E6" s="161"/>
      <c r="F6" s="32"/>
    </row>
    <row r="7" spans="1:6" ht="21" customHeight="1" x14ac:dyDescent="0.2">
      <c r="A7" s="4" t="s">
        <v>7</v>
      </c>
      <c r="B7" s="161" t="s">
        <v>34</v>
      </c>
      <c r="C7" s="161"/>
      <c r="D7" s="161"/>
      <c r="E7" s="161"/>
      <c r="F7" s="32"/>
    </row>
    <row r="8" spans="1:6" ht="35.25" customHeight="1" x14ac:dyDescent="0.2">
      <c r="A8" s="170" t="s">
        <v>98</v>
      </c>
      <c r="B8" s="170"/>
      <c r="C8" s="177"/>
      <c r="D8" s="177"/>
      <c r="E8" s="177"/>
      <c r="F8" s="22"/>
    </row>
    <row r="9" spans="1:6" ht="35.25" customHeight="1" x14ac:dyDescent="0.2">
      <c r="A9" s="178" t="s">
        <v>99</v>
      </c>
      <c r="B9" s="179"/>
      <c r="C9" s="179"/>
      <c r="D9" s="179"/>
      <c r="E9" s="179"/>
      <c r="F9" s="22"/>
    </row>
    <row r="10" spans="1:6" ht="27" customHeight="1" x14ac:dyDescent="0.2">
      <c r="A10" s="33" t="s">
        <v>68</v>
      </c>
      <c r="B10" s="33" t="s">
        <v>13</v>
      </c>
      <c r="C10" s="33" t="s">
        <v>100</v>
      </c>
      <c r="D10" s="33" t="s">
        <v>101</v>
      </c>
      <c r="E10" s="33" t="s">
        <v>72</v>
      </c>
      <c r="F10" s="34"/>
    </row>
    <row r="11" spans="1:6" s="66" customFormat="1" hidden="1" x14ac:dyDescent="0.2">
      <c r="A11" s="111"/>
      <c r="B11" s="108"/>
      <c r="C11" s="112"/>
      <c r="D11" s="112"/>
      <c r="E11" s="113"/>
      <c r="F11" s="3"/>
    </row>
    <row r="12" spans="1:6" s="66" customFormat="1" ht="38.25" x14ac:dyDescent="0.2">
      <c r="A12" s="129">
        <v>43799</v>
      </c>
      <c r="B12" s="130">
        <v>7743.96</v>
      </c>
      <c r="C12" s="131" t="s">
        <v>236</v>
      </c>
      <c r="D12" s="134" t="s">
        <v>155</v>
      </c>
      <c r="E12" s="135"/>
      <c r="F12" s="3"/>
    </row>
    <row r="13" spans="1:6" s="66" customFormat="1" ht="38.25" x14ac:dyDescent="0.2">
      <c r="A13" s="129">
        <v>43857</v>
      </c>
      <c r="B13" s="130">
        <v>7521.74</v>
      </c>
      <c r="C13" s="134" t="s">
        <v>224</v>
      </c>
      <c r="D13" s="134" t="s">
        <v>156</v>
      </c>
      <c r="E13" s="135"/>
      <c r="F13" s="3"/>
    </row>
    <row r="14" spans="1:6" s="66" customFormat="1" x14ac:dyDescent="0.2">
      <c r="A14" s="129">
        <v>43857</v>
      </c>
      <c r="B14" s="130">
        <v>595.65</v>
      </c>
      <c r="C14" s="153" t="s">
        <v>220</v>
      </c>
      <c r="D14" s="134" t="s">
        <v>157</v>
      </c>
      <c r="E14" s="135"/>
      <c r="F14" s="3"/>
    </row>
    <row r="15" spans="1:6" s="66" customFormat="1" x14ac:dyDescent="0.2">
      <c r="A15" s="129">
        <v>43831</v>
      </c>
      <c r="B15" s="134">
        <v>121.74</v>
      </c>
      <c r="C15" s="153" t="s">
        <v>221</v>
      </c>
      <c r="D15" s="134" t="s">
        <v>157</v>
      </c>
      <c r="E15" s="135"/>
      <c r="F15" s="3"/>
    </row>
    <row r="16" spans="1:6" s="66" customFormat="1" x14ac:dyDescent="0.2">
      <c r="A16" s="129"/>
      <c r="B16" s="130"/>
      <c r="C16" s="134"/>
      <c r="D16" s="134"/>
      <c r="E16" s="135"/>
      <c r="F16" s="3"/>
    </row>
    <row r="17" spans="1:6" s="66" customFormat="1" x14ac:dyDescent="0.2">
      <c r="A17" s="129"/>
      <c r="B17" s="130"/>
      <c r="C17" s="134"/>
      <c r="D17" s="134"/>
      <c r="E17" s="135"/>
      <c r="F17" s="3"/>
    </row>
    <row r="18" spans="1:6" s="66" customFormat="1" x14ac:dyDescent="0.2">
      <c r="A18" s="133"/>
      <c r="B18" s="130"/>
      <c r="C18" s="134"/>
      <c r="D18" s="134"/>
      <c r="E18" s="135"/>
      <c r="F18" s="3"/>
    </row>
    <row r="19" spans="1:6" s="66" customFormat="1" x14ac:dyDescent="0.2">
      <c r="A19" s="133">
        <v>43676</v>
      </c>
      <c r="B19" s="130">
        <v>22</v>
      </c>
      <c r="C19" s="134" t="s">
        <v>171</v>
      </c>
      <c r="D19" s="134" t="s">
        <v>190</v>
      </c>
      <c r="E19" s="135"/>
      <c r="F19" s="3"/>
    </row>
    <row r="20" spans="1:6" s="66" customFormat="1" x14ac:dyDescent="0.2">
      <c r="A20" s="133">
        <v>43707</v>
      </c>
      <c r="B20" s="130">
        <v>22</v>
      </c>
      <c r="C20" s="134" t="s">
        <v>172</v>
      </c>
      <c r="D20" s="134" t="s">
        <v>190</v>
      </c>
      <c r="E20" s="135"/>
      <c r="F20" s="3"/>
    </row>
    <row r="21" spans="1:6" s="66" customFormat="1" x14ac:dyDescent="0.2">
      <c r="A21" s="133">
        <v>43738</v>
      </c>
      <c r="B21" s="130">
        <v>29</v>
      </c>
      <c r="C21" s="134" t="s">
        <v>173</v>
      </c>
      <c r="D21" s="134" t="s">
        <v>190</v>
      </c>
      <c r="E21" s="135"/>
      <c r="F21" s="3"/>
    </row>
    <row r="22" spans="1:6" s="66" customFormat="1" ht="25.5" x14ac:dyDescent="0.2">
      <c r="A22" s="133">
        <v>43769</v>
      </c>
      <c r="B22" s="130">
        <v>116.24</v>
      </c>
      <c r="C22" s="131" t="s">
        <v>228</v>
      </c>
      <c r="D22" s="134" t="s">
        <v>229</v>
      </c>
      <c r="E22" s="135"/>
      <c r="F22" s="3"/>
    </row>
    <row r="23" spans="1:6" s="66" customFormat="1" x14ac:dyDescent="0.2">
      <c r="A23" s="152" t="s">
        <v>191</v>
      </c>
      <c r="B23" s="130">
        <v>24.04</v>
      </c>
      <c r="C23" s="134" t="s">
        <v>175</v>
      </c>
      <c r="D23" s="134" t="s">
        <v>190</v>
      </c>
      <c r="E23" s="135"/>
      <c r="F23" s="3"/>
    </row>
    <row r="24" spans="1:6" s="66" customFormat="1" x14ac:dyDescent="0.2">
      <c r="A24" s="133">
        <v>43830</v>
      </c>
      <c r="B24" s="130">
        <v>45</v>
      </c>
      <c r="C24" s="134" t="s">
        <v>176</v>
      </c>
      <c r="D24" s="134" t="s">
        <v>190</v>
      </c>
      <c r="E24" s="135"/>
      <c r="F24" s="3"/>
    </row>
    <row r="25" spans="1:6" s="66" customFormat="1" x14ac:dyDescent="0.2">
      <c r="A25" s="133">
        <v>43861</v>
      </c>
      <c r="B25" s="130">
        <v>23.22</v>
      </c>
      <c r="C25" s="134" t="s">
        <v>177</v>
      </c>
      <c r="D25" s="134" t="s">
        <v>190</v>
      </c>
      <c r="E25" s="135"/>
      <c r="F25" s="3"/>
    </row>
    <row r="26" spans="1:6" s="66" customFormat="1" x14ac:dyDescent="0.2">
      <c r="A26" s="133">
        <v>43889</v>
      </c>
      <c r="B26" s="130">
        <v>22.51</v>
      </c>
      <c r="C26" s="134" t="s">
        <v>178</v>
      </c>
      <c r="D26" s="134" t="s">
        <v>190</v>
      </c>
      <c r="E26" s="135"/>
      <c r="F26" s="3"/>
    </row>
    <row r="27" spans="1:6" s="66" customFormat="1" x14ac:dyDescent="0.2">
      <c r="A27" s="133">
        <v>43921</v>
      </c>
      <c r="B27" s="130">
        <v>71.78</v>
      </c>
      <c r="C27" s="134" t="s">
        <v>179</v>
      </c>
      <c r="D27" s="134" t="s">
        <v>190</v>
      </c>
      <c r="E27" s="135"/>
      <c r="F27" s="3"/>
    </row>
    <row r="28" spans="1:6" s="66" customFormat="1" x14ac:dyDescent="0.2">
      <c r="A28" s="133">
        <v>43951</v>
      </c>
      <c r="B28" s="130">
        <v>88.32</v>
      </c>
      <c r="C28" s="134" t="s">
        <v>180</v>
      </c>
      <c r="D28" s="134" t="s">
        <v>190</v>
      </c>
      <c r="E28" s="135"/>
      <c r="F28" s="3"/>
    </row>
    <row r="29" spans="1:6" s="66" customFormat="1" x14ac:dyDescent="0.2">
      <c r="A29" s="133">
        <v>43981</v>
      </c>
      <c r="B29" s="130">
        <v>22</v>
      </c>
      <c r="C29" s="134" t="s">
        <v>192</v>
      </c>
      <c r="D29" s="134" t="s">
        <v>190</v>
      </c>
      <c r="E29" s="135"/>
      <c r="F29" s="3"/>
    </row>
    <row r="30" spans="1:6" s="66" customFormat="1" x14ac:dyDescent="0.2">
      <c r="A30" s="133">
        <v>44012</v>
      </c>
      <c r="B30" s="130">
        <v>22.51</v>
      </c>
      <c r="C30" s="134" t="s">
        <v>205</v>
      </c>
      <c r="D30" s="134" t="s">
        <v>190</v>
      </c>
      <c r="E30" s="135"/>
      <c r="F30" s="3"/>
    </row>
    <row r="31" spans="1:6" s="66" customFormat="1" x14ac:dyDescent="0.2">
      <c r="A31" s="133"/>
      <c r="B31" s="130"/>
      <c r="C31" s="134"/>
      <c r="D31" s="134"/>
      <c r="E31" s="135"/>
      <c r="F31" s="3"/>
    </row>
    <row r="32" spans="1:6" s="66" customFormat="1" ht="38.25" x14ac:dyDescent="0.2">
      <c r="A32" s="143">
        <v>43647</v>
      </c>
      <c r="B32" s="144">
        <v>739.13</v>
      </c>
      <c r="C32" s="134" t="s">
        <v>203</v>
      </c>
      <c r="D32" s="134" t="s">
        <v>202</v>
      </c>
      <c r="E32" s="135" t="s">
        <v>158</v>
      </c>
      <c r="F32" s="3"/>
    </row>
    <row r="33" spans="1:6" s="66" customFormat="1" x14ac:dyDescent="0.2">
      <c r="A33" s="129">
        <v>43678</v>
      </c>
      <c r="B33" s="130">
        <v>739.13</v>
      </c>
      <c r="C33" s="134" t="s">
        <v>172</v>
      </c>
      <c r="D33" s="134" t="s">
        <v>202</v>
      </c>
      <c r="E33" s="135" t="s">
        <v>158</v>
      </c>
      <c r="F33" s="3"/>
    </row>
    <row r="34" spans="1:6" s="66" customFormat="1" x14ac:dyDescent="0.2">
      <c r="A34" s="129">
        <v>43709</v>
      </c>
      <c r="B34" s="130">
        <v>739.13</v>
      </c>
      <c r="C34" s="134" t="s">
        <v>173</v>
      </c>
      <c r="D34" s="134" t="s">
        <v>202</v>
      </c>
      <c r="E34" s="135" t="s">
        <v>158</v>
      </c>
      <c r="F34" s="3"/>
    </row>
    <row r="35" spans="1:6" s="66" customFormat="1" x14ac:dyDescent="0.2">
      <c r="A35" s="129">
        <v>43739</v>
      </c>
      <c r="B35" s="130">
        <v>739.13</v>
      </c>
      <c r="C35" s="134" t="s">
        <v>174</v>
      </c>
      <c r="D35" s="134" t="s">
        <v>202</v>
      </c>
      <c r="E35" s="135" t="s">
        <v>158</v>
      </c>
      <c r="F35" s="3"/>
    </row>
    <row r="36" spans="1:6" s="66" customFormat="1" x14ac:dyDescent="0.2">
      <c r="A36" s="133">
        <v>43770</v>
      </c>
      <c r="B36" s="130">
        <v>739.13</v>
      </c>
      <c r="C36" s="134" t="s">
        <v>175</v>
      </c>
      <c r="D36" s="134" t="s">
        <v>202</v>
      </c>
      <c r="E36" s="135" t="s">
        <v>158</v>
      </c>
      <c r="F36" s="3"/>
    </row>
    <row r="37" spans="1:6" s="66" customFormat="1" x14ac:dyDescent="0.2">
      <c r="A37" s="133">
        <v>43800</v>
      </c>
      <c r="B37" s="130">
        <v>739.13</v>
      </c>
      <c r="C37" s="134" t="s">
        <v>176</v>
      </c>
      <c r="D37" s="134" t="s">
        <v>202</v>
      </c>
      <c r="E37" s="135" t="s">
        <v>158</v>
      </c>
      <c r="F37" s="3"/>
    </row>
    <row r="38" spans="1:6" s="66" customFormat="1" x14ac:dyDescent="0.2">
      <c r="A38" s="133">
        <v>43831</v>
      </c>
      <c r="B38" s="130">
        <v>739.13</v>
      </c>
      <c r="C38" s="134" t="s">
        <v>177</v>
      </c>
      <c r="D38" s="134" t="s">
        <v>202</v>
      </c>
      <c r="E38" s="135" t="s">
        <v>158</v>
      </c>
      <c r="F38" s="3"/>
    </row>
    <row r="39" spans="1:6" s="66" customFormat="1" x14ac:dyDescent="0.2">
      <c r="A39" s="133">
        <v>43862</v>
      </c>
      <c r="B39" s="130">
        <v>739.13</v>
      </c>
      <c r="C39" s="134" t="s">
        <v>178</v>
      </c>
      <c r="D39" s="134" t="s">
        <v>202</v>
      </c>
      <c r="E39" s="135" t="s">
        <v>158</v>
      </c>
      <c r="F39" s="3"/>
    </row>
    <row r="40" spans="1:6" s="66" customFormat="1" x14ac:dyDescent="0.2">
      <c r="A40" s="133">
        <v>43891</v>
      </c>
      <c r="B40" s="130">
        <v>739.13</v>
      </c>
      <c r="C40" s="134" t="s">
        <v>179</v>
      </c>
      <c r="D40" s="134" t="s">
        <v>202</v>
      </c>
      <c r="E40" s="135" t="s">
        <v>158</v>
      </c>
      <c r="F40" s="3"/>
    </row>
    <row r="41" spans="1:6" s="66" customFormat="1" x14ac:dyDescent="0.2">
      <c r="A41" s="133">
        <v>43922</v>
      </c>
      <c r="B41" s="130">
        <v>739.13</v>
      </c>
      <c r="C41" s="134" t="s">
        <v>180</v>
      </c>
      <c r="D41" s="134" t="s">
        <v>202</v>
      </c>
      <c r="E41" s="135" t="s">
        <v>158</v>
      </c>
      <c r="F41" s="3"/>
    </row>
    <row r="42" spans="1:6" s="66" customFormat="1" x14ac:dyDescent="0.2">
      <c r="A42" s="133">
        <v>43952</v>
      </c>
      <c r="B42" s="130">
        <v>739.13</v>
      </c>
      <c r="C42" s="134" t="s">
        <v>192</v>
      </c>
      <c r="D42" s="134" t="s">
        <v>202</v>
      </c>
      <c r="E42" s="135" t="s">
        <v>158</v>
      </c>
      <c r="F42" s="3"/>
    </row>
    <row r="43" spans="1:6" s="66" customFormat="1" x14ac:dyDescent="0.2">
      <c r="A43" s="133">
        <v>43983</v>
      </c>
      <c r="B43" s="130">
        <v>739.13</v>
      </c>
      <c r="C43" s="134" t="s">
        <v>205</v>
      </c>
      <c r="D43" s="134" t="s">
        <v>202</v>
      </c>
      <c r="E43" s="135" t="s">
        <v>158</v>
      </c>
      <c r="F43" s="3"/>
    </row>
    <row r="44" spans="1:6" s="66" customFormat="1" x14ac:dyDescent="0.2">
      <c r="A44" s="133"/>
      <c r="B44" s="130"/>
      <c r="C44" s="134"/>
      <c r="D44" s="134"/>
      <c r="E44" s="135"/>
      <c r="F44" s="3"/>
    </row>
    <row r="45" spans="1:6" s="66" customFormat="1" x14ac:dyDescent="0.2">
      <c r="A45" s="133"/>
      <c r="B45" s="130"/>
      <c r="C45" s="134"/>
      <c r="D45" s="134"/>
      <c r="E45" s="135"/>
      <c r="F45" s="3"/>
    </row>
    <row r="46" spans="1:6" s="66" customFormat="1" hidden="1" x14ac:dyDescent="0.2">
      <c r="A46" s="111"/>
      <c r="B46" s="108"/>
      <c r="C46" s="112"/>
      <c r="D46" s="112"/>
      <c r="E46" s="113"/>
      <c r="F46" s="3"/>
    </row>
    <row r="47" spans="1:6" ht="34.5" customHeight="1" x14ac:dyDescent="0.2">
      <c r="A47" s="67" t="s">
        <v>102</v>
      </c>
      <c r="B47" s="75">
        <f>SUM(B11:B46)</f>
        <v>25361.270000000011</v>
      </c>
      <c r="C47" s="81" t="str">
        <f>IF(SUBTOTAL(3,B11:B46)=SUBTOTAL(103,B11:B46),'Summary and sign-off'!$A$48,'Summary and sign-off'!$A$49)</f>
        <v>Check - there are no hidden rows with data</v>
      </c>
      <c r="D47" s="167" t="str">
        <f>IF('Summary and sign-off'!F59='Summary and sign-off'!F54,'Summary and sign-off'!A51,'Summary and sign-off'!A50)</f>
        <v>Check - each entry provides sufficient information</v>
      </c>
      <c r="E47" s="167"/>
      <c r="F47" s="35"/>
    </row>
    <row r="48" spans="1:6" ht="14.1" customHeight="1" x14ac:dyDescent="0.2">
      <c r="A48" s="36"/>
      <c r="B48" s="25"/>
      <c r="C48" s="18"/>
      <c r="D48" s="18"/>
      <c r="E48" s="18"/>
      <c r="F48" s="22"/>
    </row>
    <row r="49" spans="1:6" x14ac:dyDescent="0.2">
      <c r="A49" s="19" t="s">
        <v>103</v>
      </c>
      <c r="B49" s="18"/>
      <c r="C49" s="18"/>
      <c r="D49" s="18"/>
      <c r="E49" s="18"/>
      <c r="F49" s="22"/>
    </row>
    <row r="50" spans="1:6" ht="12.6" customHeight="1" x14ac:dyDescent="0.2">
      <c r="A50" s="21" t="s">
        <v>82</v>
      </c>
      <c r="B50" s="18"/>
      <c r="C50" s="18"/>
      <c r="D50" s="18"/>
      <c r="E50" s="18"/>
      <c r="F50" s="22"/>
    </row>
    <row r="51" spans="1:6" x14ac:dyDescent="0.2">
      <c r="A51" s="21" t="s">
        <v>30</v>
      </c>
      <c r="B51" s="23"/>
      <c r="C51" s="24"/>
      <c r="D51" s="24"/>
      <c r="E51" s="24"/>
      <c r="F51" s="25"/>
    </row>
    <row r="52" spans="1:6" x14ac:dyDescent="0.2">
      <c r="A52" s="29" t="s">
        <v>96</v>
      </c>
      <c r="B52" s="30"/>
      <c r="C52" s="25"/>
      <c r="D52" s="25"/>
      <c r="E52" s="25"/>
      <c r="F52" s="25"/>
    </row>
    <row r="53" spans="1:6" ht="12.75" customHeight="1" x14ac:dyDescent="0.2">
      <c r="A53" s="29" t="s">
        <v>97</v>
      </c>
      <c r="B53" s="37"/>
      <c r="C53" s="31"/>
      <c r="D53" s="31"/>
      <c r="E53" s="31"/>
      <c r="F53" s="31"/>
    </row>
    <row r="54" spans="1:6" x14ac:dyDescent="0.2">
      <c r="A54" s="36"/>
      <c r="B54" s="38"/>
      <c r="C54" s="18"/>
      <c r="D54" s="18"/>
      <c r="E54" s="18"/>
      <c r="F54" s="36"/>
    </row>
    <row r="55" spans="1:6" hidden="1" x14ac:dyDescent="0.2">
      <c r="A55" s="18"/>
      <c r="B55" s="18"/>
      <c r="C55" s="18"/>
      <c r="D55" s="18"/>
      <c r="E55" s="36"/>
    </row>
    <row r="56" spans="1:6" ht="12.75" hidden="1" customHeight="1" x14ac:dyDescent="0.2"/>
    <row r="57" spans="1:6" hidden="1" x14ac:dyDescent="0.2">
      <c r="A57" s="39"/>
      <c r="B57" s="39"/>
      <c r="C57" s="39"/>
      <c r="D57" s="39"/>
      <c r="E57" s="39"/>
      <c r="F57" s="22"/>
    </row>
    <row r="58" spans="1:6" hidden="1" x14ac:dyDescent="0.2">
      <c r="A58" s="39"/>
      <c r="B58" s="39"/>
      <c r="C58" s="39"/>
      <c r="D58" s="39"/>
      <c r="E58" s="39"/>
      <c r="F58" s="22"/>
    </row>
    <row r="59" spans="1:6" hidden="1" x14ac:dyDescent="0.2">
      <c r="A59" s="39"/>
      <c r="B59" s="39"/>
      <c r="C59" s="39"/>
      <c r="D59" s="39"/>
      <c r="E59" s="39"/>
      <c r="F59" s="22"/>
    </row>
    <row r="60" spans="1:6" hidden="1" x14ac:dyDescent="0.2">
      <c r="A60" s="39"/>
      <c r="B60" s="39"/>
      <c r="C60" s="39"/>
      <c r="D60" s="39"/>
      <c r="E60" s="39"/>
      <c r="F60" s="22"/>
    </row>
    <row r="61" spans="1:6" hidden="1" x14ac:dyDescent="0.2">
      <c r="A61" s="39"/>
      <c r="B61" s="39"/>
      <c r="C61" s="39"/>
      <c r="D61" s="39"/>
      <c r="E61" s="39"/>
      <c r="F61" s="22"/>
    </row>
    <row r="62" spans="1:6" hidden="1" x14ac:dyDescent="0.2"/>
    <row r="63" spans="1:6" hidden="1" x14ac:dyDescent="0.2"/>
    <row r="64" spans="1:6"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sheetData>
  <sheetProtection sheet="1" formatCells="0" insertRows="0" deleteRows="0"/>
  <mergeCells count="10">
    <mergeCell ref="D47:E47"/>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46">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45">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B11:B14 B16:B46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6"/>
  <sheetViews>
    <sheetView zoomScaleNormal="100" workbookViewId="0">
      <selection activeCell="D32" sqref="D31:D32"/>
    </sheetView>
  </sheetViews>
  <sheetFormatPr defaultColWidth="0" defaultRowHeight="12.75" zeroHeight="1" x14ac:dyDescent="0.2"/>
  <cols>
    <col min="1" max="1" width="35.7109375" style="14" customWidth="1"/>
    <col min="2" max="2" width="46.85546875" style="14" customWidth="1"/>
    <col min="3" max="3" width="22.140625" style="14" customWidth="1"/>
    <col min="4" max="4" width="25.42578125" style="14" customWidth="1"/>
    <col min="5" max="6" width="35.7109375" style="14" customWidth="1"/>
    <col min="7" max="7" width="38" style="14" customWidth="1"/>
    <col min="8" max="10" width="9.140625" style="14" hidden="1" customWidth="1"/>
    <col min="11" max="15" width="0" style="14" hidden="1" customWidth="1"/>
    <col min="16" max="16384" width="0" style="14" hidden="1"/>
  </cols>
  <sheetData>
    <row r="1" spans="1:6" ht="26.25" customHeight="1" x14ac:dyDescent="0.2">
      <c r="A1" s="163" t="s">
        <v>104</v>
      </c>
      <c r="B1" s="163"/>
      <c r="C1" s="163"/>
      <c r="D1" s="163"/>
      <c r="E1" s="163"/>
      <c r="F1" s="163"/>
    </row>
    <row r="2" spans="1:6" ht="21" customHeight="1" x14ac:dyDescent="0.2">
      <c r="A2" s="4" t="s">
        <v>3</v>
      </c>
      <c r="B2" s="166" t="str">
        <f>'Summary and sign-off'!B2:F2</f>
        <v>Ministry of Transport</v>
      </c>
      <c r="C2" s="166"/>
      <c r="D2" s="166"/>
      <c r="E2" s="166"/>
      <c r="F2" s="166"/>
    </row>
    <row r="3" spans="1:6" ht="21" customHeight="1" x14ac:dyDescent="0.2">
      <c r="A3" s="4" t="s">
        <v>61</v>
      </c>
      <c r="B3" s="166" t="str">
        <f>'Summary and sign-off'!B3:F3</f>
        <v>Peter Mersi</v>
      </c>
      <c r="C3" s="166"/>
      <c r="D3" s="166"/>
      <c r="E3" s="166"/>
      <c r="F3" s="166"/>
    </row>
    <row r="4" spans="1:6" ht="21" customHeight="1" x14ac:dyDescent="0.2">
      <c r="A4" s="4" t="s">
        <v>62</v>
      </c>
      <c r="B4" s="166">
        <f>'Summary and sign-off'!B4:F4</f>
        <v>43647</v>
      </c>
      <c r="C4" s="166"/>
      <c r="D4" s="166"/>
      <c r="E4" s="166"/>
      <c r="F4" s="166"/>
    </row>
    <row r="5" spans="1:6" ht="21" customHeight="1" x14ac:dyDescent="0.2">
      <c r="A5" s="4" t="s">
        <v>63</v>
      </c>
      <c r="B5" s="166">
        <f>'Summary and sign-off'!B5:F5</f>
        <v>44012</v>
      </c>
      <c r="C5" s="166"/>
      <c r="D5" s="166"/>
      <c r="E5" s="166"/>
      <c r="F5" s="166"/>
    </row>
    <row r="6" spans="1:6" ht="21" customHeight="1" x14ac:dyDescent="0.2">
      <c r="A6" s="4" t="s">
        <v>105</v>
      </c>
      <c r="B6" s="161" t="s">
        <v>31</v>
      </c>
      <c r="C6" s="161"/>
      <c r="D6" s="161"/>
      <c r="E6" s="161"/>
      <c r="F6" s="161"/>
    </row>
    <row r="7" spans="1:6" ht="21" customHeight="1" x14ac:dyDescent="0.2">
      <c r="A7" s="4" t="s">
        <v>7</v>
      </c>
      <c r="B7" s="161" t="s">
        <v>34</v>
      </c>
      <c r="C7" s="161"/>
      <c r="D7" s="161"/>
      <c r="E7" s="161"/>
      <c r="F7" s="161"/>
    </row>
    <row r="8" spans="1:6" ht="36" customHeight="1" x14ac:dyDescent="0.2">
      <c r="A8" s="170" t="s">
        <v>106</v>
      </c>
      <c r="B8" s="170"/>
      <c r="C8" s="170"/>
      <c r="D8" s="170"/>
      <c r="E8" s="170"/>
      <c r="F8" s="170"/>
    </row>
    <row r="9" spans="1:6" ht="36" customHeight="1" x14ac:dyDescent="0.2">
      <c r="A9" s="178" t="s">
        <v>107</v>
      </c>
      <c r="B9" s="179"/>
      <c r="C9" s="179"/>
      <c r="D9" s="179"/>
      <c r="E9" s="179"/>
      <c r="F9" s="179"/>
    </row>
    <row r="10" spans="1:6" ht="39" customHeight="1" x14ac:dyDescent="0.2">
      <c r="A10" s="33" t="s">
        <v>68</v>
      </c>
      <c r="B10" s="124" t="s">
        <v>108</v>
      </c>
      <c r="C10" s="124" t="s">
        <v>109</v>
      </c>
      <c r="D10" s="124" t="s">
        <v>110</v>
      </c>
      <c r="E10" s="124" t="s">
        <v>111</v>
      </c>
      <c r="F10" s="124" t="s">
        <v>112</v>
      </c>
    </row>
    <row r="11" spans="1:6" s="66" customFormat="1" hidden="1" x14ac:dyDescent="0.2">
      <c r="A11" s="107"/>
      <c r="B11" s="112"/>
      <c r="C11" s="114"/>
      <c r="D11" s="112"/>
      <c r="E11" s="115"/>
      <c r="F11" s="113"/>
    </row>
    <row r="12" spans="1:6" s="66" customFormat="1" ht="76.5" x14ac:dyDescent="0.2">
      <c r="A12" s="143">
        <v>43682</v>
      </c>
      <c r="B12" s="154" t="s">
        <v>187</v>
      </c>
      <c r="C12" s="155" t="s">
        <v>47</v>
      </c>
      <c r="D12" s="154" t="s">
        <v>188</v>
      </c>
      <c r="E12" s="156">
        <v>75</v>
      </c>
      <c r="F12" s="157" t="s">
        <v>189</v>
      </c>
    </row>
    <row r="13" spans="1:6" s="66" customFormat="1" ht="25.5" x14ac:dyDescent="0.2">
      <c r="A13" s="143">
        <v>43789</v>
      </c>
      <c r="B13" s="158" t="s">
        <v>222</v>
      </c>
      <c r="C13" s="155" t="s">
        <v>47</v>
      </c>
      <c r="D13" s="158" t="s">
        <v>196</v>
      </c>
      <c r="E13" s="156">
        <v>100</v>
      </c>
      <c r="F13" s="159" t="s">
        <v>197</v>
      </c>
    </row>
    <row r="14" spans="1:6" s="66" customFormat="1" ht="25.5" x14ac:dyDescent="0.2">
      <c r="A14" s="143">
        <v>43859</v>
      </c>
      <c r="B14" s="158" t="s">
        <v>193</v>
      </c>
      <c r="C14" s="155" t="s">
        <v>47</v>
      </c>
      <c r="D14" s="158" t="s">
        <v>194</v>
      </c>
      <c r="E14" s="156">
        <v>50</v>
      </c>
      <c r="F14" s="159" t="s">
        <v>195</v>
      </c>
    </row>
    <row r="15" spans="1:6" s="66" customFormat="1" x14ac:dyDescent="0.2">
      <c r="A15" s="129"/>
      <c r="B15" s="136"/>
      <c r="C15" s="137"/>
      <c r="D15" s="136"/>
      <c r="E15" s="138"/>
      <c r="F15" s="139"/>
    </row>
    <row r="16" spans="1:6" s="66" customFormat="1" x14ac:dyDescent="0.2">
      <c r="A16" s="129"/>
      <c r="B16" s="136"/>
      <c r="C16" s="137"/>
      <c r="D16" s="136"/>
      <c r="E16" s="138"/>
      <c r="F16" s="139"/>
    </row>
    <row r="17" spans="1:7" s="66" customFormat="1" x14ac:dyDescent="0.2">
      <c r="A17" s="129"/>
      <c r="B17" s="136"/>
      <c r="C17" s="137"/>
      <c r="D17" s="136"/>
      <c r="E17" s="138"/>
      <c r="F17" s="139"/>
    </row>
    <row r="18" spans="1:7" s="66" customFormat="1" x14ac:dyDescent="0.2">
      <c r="A18" s="129"/>
      <c r="B18" s="136"/>
      <c r="C18" s="137"/>
      <c r="D18" s="136"/>
      <c r="E18" s="138"/>
      <c r="F18" s="139"/>
    </row>
    <row r="19" spans="1:7" s="66" customFormat="1" x14ac:dyDescent="0.2">
      <c r="A19" s="129"/>
      <c r="B19" s="136"/>
      <c r="C19" s="137"/>
      <c r="D19" s="136"/>
      <c r="E19" s="138"/>
      <c r="F19" s="139"/>
    </row>
    <row r="20" spans="1:7" s="66" customFormat="1" x14ac:dyDescent="0.2">
      <c r="A20" s="129"/>
      <c r="B20" s="136"/>
      <c r="C20" s="137"/>
      <c r="D20" s="136"/>
      <c r="E20" s="138"/>
      <c r="F20" s="139"/>
    </row>
    <row r="21" spans="1:7" s="66" customFormat="1" x14ac:dyDescent="0.2">
      <c r="A21" s="129"/>
      <c r="B21" s="136"/>
      <c r="C21" s="137"/>
      <c r="D21" s="136"/>
      <c r="E21" s="138"/>
      <c r="F21" s="139"/>
    </row>
    <row r="22" spans="1:7" s="66" customFormat="1" x14ac:dyDescent="0.2">
      <c r="A22" s="129"/>
      <c r="B22" s="136"/>
      <c r="C22" s="137"/>
      <c r="D22" s="136"/>
      <c r="E22" s="138"/>
      <c r="F22" s="139"/>
    </row>
    <row r="23" spans="1:7" s="66" customFormat="1" x14ac:dyDescent="0.2">
      <c r="A23" s="129"/>
      <c r="B23" s="136"/>
      <c r="C23" s="137"/>
      <c r="D23" s="136"/>
      <c r="E23" s="138"/>
      <c r="F23" s="139"/>
    </row>
    <row r="24" spans="1:7" s="66" customFormat="1" x14ac:dyDescent="0.2">
      <c r="A24" s="129"/>
      <c r="B24" s="136"/>
      <c r="C24" s="137"/>
      <c r="D24" s="136"/>
      <c r="E24" s="138"/>
      <c r="F24" s="139"/>
    </row>
    <row r="25" spans="1:7" s="66" customFormat="1" hidden="1" x14ac:dyDescent="0.2">
      <c r="A25" s="107"/>
      <c r="B25" s="112"/>
      <c r="C25" s="114"/>
      <c r="D25" s="112"/>
      <c r="E25" s="115"/>
      <c r="F25" s="113"/>
    </row>
    <row r="26" spans="1:7" ht="34.5" customHeight="1" x14ac:dyDescent="0.2">
      <c r="A26" s="125" t="s">
        <v>113</v>
      </c>
      <c r="B26" s="126" t="s">
        <v>114</v>
      </c>
      <c r="C26" s="127">
        <f>C27+C28</f>
        <v>3</v>
      </c>
      <c r="D26" s="128" t="str">
        <f>IF(SUBTOTAL(3,C11:C25)=SUBTOTAL(103,C11:C25),'Summary and sign-off'!$A$48,'Summary and sign-off'!$A$49)</f>
        <v>Check - there are no hidden rows with data</v>
      </c>
      <c r="E26" s="167" t="str">
        <f>IF('Summary and sign-off'!F60='Summary and sign-off'!F54,'Summary and sign-off'!A52,'Summary and sign-off'!A50)</f>
        <v>Check - each entry provides sufficient information</v>
      </c>
      <c r="F26" s="167"/>
      <c r="G26" s="66"/>
    </row>
    <row r="27" spans="1:7" ht="25.5" customHeight="1" x14ac:dyDescent="0.25">
      <c r="A27" s="68"/>
      <c r="B27" s="69" t="s">
        <v>47</v>
      </c>
      <c r="C27" s="70">
        <f>COUNTIF(C11:C25,'Summary and sign-off'!A45)</f>
        <v>3</v>
      </c>
      <c r="D27" s="15"/>
      <c r="E27" s="16"/>
      <c r="F27" s="17"/>
    </row>
    <row r="28" spans="1:7" ht="25.5" customHeight="1" x14ac:dyDescent="0.25">
      <c r="A28" s="68"/>
      <c r="B28" s="69" t="s">
        <v>48</v>
      </c>
      <c r="C28" s="70">
        <f>COUNTIF(C11:C25,'Summary and sign-off'!A46)</f>
        <v>0</v>
      </c>
      <c r="D28" s="15"/>
      <c r="E28" s="16"/>
      <c r="F28" s="17"/>
    </row>
    <row r="29" spans="1:7" x14ac:dyDescent="0.2">
      <c r="A29" s="18"/>
      <c r="B29" s="19"/>
      <c r="C29" s="18"/>
      <c r="D29" s="20"/>
      <c r="E29" s="20"/>
      <c r="F29" s="18"/>
    </row>
    <row r="30" spans="1:7" x14ac:dyDescent="0.2">
      <c r="A30" s="19" t="s">
        <v>103</v>
      </c>
      <c r="B30" s="19"/>
      <c r="C30" s="19"/>
      <c r="D30" s="19"/>
      <c r="E30" s="19"/>
      <c r="F30" s="19"/>
    </row>
    <row r="31" spans="1:7" ht="12.6" customHeight="1" x14ac:dyDescent="0.2">
      <c r="A31" s="21" t="s">
        <v>82</v>
      </c>
      <c r="B31" s="18"/>
      <c r="C31" s="18"/>
      <c r="D31" s="18"/>
      <c r="E31" s="18"/>
      <c r="F31" s="22"/>
    </row>
    <row r="32" spans="1:7" x14ac:dyDescent="0.2">
      <c r="A32" s="21" t="s">
        <v>30</v>
      </c>
      <c r="B32" s="23"/>
      <c r="C32" s="24"/>
      <c r="D32" s="24"/>
      <c r="E32" s="24"/>
      <c r="F32" s="25"/>
    </row>
    <row r="33" spans="1:6" x14ac:dyDescent="0.2">
      <c r="A33" s="21" t="s">
        <v>115</v>
      </c>
      <c r="B33" s="26"/>
      <c r="C33" s="26"/>
      <c r="D33" s="26"/>
      <c r="E33" s="26"/>
      <c r="F33" s="26"/>
    </row>
    <row r="34" spans="1:6" ht="12.75" customHeight="1" x14ac:dyDescent="0.2">
      <c r="A34" s="21" t="s">
        <v>116</v>
      </c>
      <c r="B34" s="18"/>
      <c r="C34" s="18"/>
      <c r="D34" s="18"/>
      <c r="E34" s="18"/>
      <c r="F34" s="18"/>
    </row>
    <row r="35" spans="1:6" ht="12.95" customHeight="1" x14ac:dyDescent="0.2">
      <c r="A35" s="27" t="s">
        <v>117</v>
      </c>
      <c r="B35" s="28"/>
      <c r="C35" s="28"/>
      <c r="D35" s="28"/>
      <c r="E35" s="28"/>
      <c r="F35" s="28"/>
    </row>
    <row r="36" spans="1:6" x14ac:dyDescent="0.2">
      <c r="A36" s="29" t="s">
        <v>118</v>
      </c>
      <c r="B36" s="30"/>
      <c r="C36" s="25"/>
      <c r="D36" s="25"/>
      <c r="E36" s="25"/>
      <c r="F36" s="25"/>
    </row>
    <row r="37" spans="1:6" ht="12.75" customHeight="1" x14ac:dyDescent="0.2">
      <c r="A37" s="29" t="s">
        <v>97</v>
      </c>
      <c r="B37" s="21"/>
      <c r="C37" s="31"/>
      <c r="D37" s="31"/>
      <c r="E37" s="31"/>
      <c r="F37" s="31"/>
    </row>
    <row r="38" spans="1:6" ht="12.75" customHeight="1" x14ac:dyDescent="0.2">
      <c r="A38" s="21"/>
      <c r="B38" s="21"/>
      <c r="C38" s="31"/>
      <c r="D38" s="31"/>
      <c r="E38" s="31"/>
      <c r="F38" s="31"/>
    </row>
    <row r="39" spans="1:6" ht="12.75" hidden="1" customHeight="1" x14ac:dyDescent="0.2">
      <c r="A39" s="21"/>
      <c r="B39" s="21"/>
      <c r="C39" s="31"/>
      <c r="D39" s="31"/>
      <c r="E39" s="31"/>
      <c r="F39" s="31"/>
    </row>
    <row r="40" spans="1:6" hidden="1" x14ac:dyDescent="0.2"/>
    <row r="41" spans="1:6" hidden="1" x14ac:dyDescent="0.2"/>
    <row r="42" spans="1:6" hidden="1" x14ac:dyDescent="0.2">
      <c r="A42" s="19"/>
      <c r="B42" s="19"/>
      <c r="C42" s="19"/>
      <c r="D42" s="19"/>
      <c r="E42" s="19"/>
      <c r="F42" s="19"/>
    </row>
    <row r="43" spans="1:6" hidden="1" x14ac:dyDescent="0.2">
      <c r="A43" s="19"/>
      <c r="B43" s="19"/>
      <c r="C43" s="19"/>
      <c r="D43" s="19"/>
      <c r="E43" s="19"/>
      <c r="F43" s="19"/>
    </row>
    <row r="44" spans="1:6" hidden="1" x14ac:dyDescent="0.2">
      <c r="A44" s="19"/>
      <c r="B44" s="19"/>
      <c r="C44" s="19"/>
      <c r="D44" s="19"/>
      <c r="E44" s="19"/>
      <c r="F44" s="19"/>
    </row>
    <row r="45" spans="1:6" hidden="1" x14ac:dyDescent="0.2">
      <c r="A45" s="19"/>
      <c r="B45" s="19"/>
      <c r="C45" s="19"/>
      <c r="D45" s="19"/>
      <c r="E45" s="19"/>
      <c r="F45" s="19"/>
    </row>
    <row r="46" spans="1:6" hidden="1" x14ac:dyDescent="0.2">
      <c r="A46" s="19"/>
      <c r="B46" s="19"/>
      <c r="C46" s="19"/>
      <c r="D46" s="19"/>
      <c r="E46" s="19"/>
      <c r="F46" s="19"/>
    </row>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sheetData>
  <sheetProtection sheet="1" formatCells="0" insertRows="0" deleteRows="0"/>
  <dataConsolidate/>
  <mergeCells count="10">
    <mergeCell ref="E26:F2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5">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A14 A15 A16 A17 A18 A19 A20 A21 A22 A23 A24">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sign-off'!$A$45:$A$46</xm:f>
          </x14:formula1>
          <xm:sqref>C11:C25</xm:sqref>
        </x14:dataValidation>
        <x14:dataValidation type="list" errorStyle="information" operator="greaterThan" allowBlank="1" showInputMessage="1" prompt="Provide specific $ value if possible">
          <x14:formula1>
            <xm:f>'Summary and sign-off'!$A$39:$A$44</xm:f>
          </x14:formula1>
          <xm:sqref>E11:E25</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99" ma:contentTypeDescription="" ma:contentTypeScope="" ma:versionID="699770b491cfce24a26714b4b57606e3">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EB7A5734-7334-412D-8E40-E932ACB4F6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2165527-d881-4234-97f9-ee139a3f0c3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71049001</cp:keywords>
  <dc:description>Version 7 - for review by SIT - ready 2/10/18</dc:description>
  <cp:lastModifiedBy>Alison Kelly</cp:lastModifiedBy>
  <cp:revision/>
  <cp:lastPrinted>2020-07-24T01:27:47Z</cp:lastPrinted>
  <dcterms:created xsi:type="dcterms:W3CDTF">2010-10-17T20:59:02Z</dcterms:created>
  <dcterms:modified xsi:type="dcterms:W3CDTF">2020-07-30T23:34:36Z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