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ella\AppData\Local\Microsoft\Windows\INetCache\Content.Outlook\MSBI63ZV\"/>
    </mc:Choice>
  </mc:AlternateContent>
  <bookViews>
    <workbookView xWindow="0" yWindow="0" windowWidth="17250" windowHeight="7845"/>
  </bookViews>
  <sheets>
    <sheet name="Summary and sign-off" sheetId="13" r:id="rId1"/>
    <sheet name="Travel" sheetId="1" r:id="rId2"/>
    <sheet name="Hospitality" sheetId="2" r:id="rId3"/>
    <sheet name="All other expenses" sheetId="3" r:id="rId4"/>
    <sheet name="Gifts and benefits" sheetId="4" r:id="rId5"/>
    <sheet name="Ls_XLB_WorkbookFile" sheetId="16" state="veryHidden" r:id="rId6"/>
    <sheet name="Ls_AgXLB_WorkbookFile" sheetId="15" state="veryHidden" r:id="rId7"/>
  </sheets>
  <definedNames>
    <definedName name="_xlnm.Print_Area" localSheetId="3">'All other expenses'!$A$1:$E$24</definedName>
    <definedName name="_xlnm.Print_Area" localSheetId="4">'Gifts and benefits'!$A$1:$F$31</definedName>
    <definedName name="_xlnm.Print_Area" localSheetId="2">Hospitality!$A$1:$E$22</definedName>
    <definedName name="_xlnm.Print_Area" localSheetId="0">'Summary and sign-off'!$A$1:$F$23</definedName>
    <definedName name="_xlnm.Print_Area" localSheetId="1">Travel!$A$1:$E$166</definedName>
  </definedNames>
  <calcPr calcId="162913" calcOnSave="0"/>
</workbook>
</file>

<file path=xl/calcChain.xml><?xml version="1.0" encoding="utf-8"?>
<calcChain xmlns="http://schemas.openxmlformats.org/spreadsheetml/2006/main">
  <c r="C22" i="4" l="1"/>
  <c r="F13" i="13" s="1"/>
  <c r="C21" i="4"/>
  <c r="F12" i="13" s="1"/>
  <c r="D20" i="4" l="1"/>
  <c r="C18" i="3"/>
  <c r="C15" i="2"/>
  <c r="C144" i="1"/>
  <c r="C155" i="1"/>
  <c r="C65" i="1"/>
  <c r="B6" i="13" l="1"/>
  <c r="E59" i="13"/>
  <c r="C59" i="13"/>
  <c r="B59" i="13" l="1"/>
  <c r="B58" i="13"/>
  <c r="D58" i="13"/>
  <c r="B57" i="13"/>
  <c r="D57" i="13"/>
  <c r="D56" i="13"/>
  <c r="B56" i="13"/>
  <c r="D55" i="13"/>
  <c r="B55" i="13"/>
  <c r="D54" i="13"/>
  <c r="B54" i="13"/>
  <c r="F57" i="13" l="1"/>
  <c r="D15" i="2" s="1"/>
  <c r="F59" i="13"/>
  <c r="E20" i="4" s="1"/>
  <c r="F58" i="13"/>
  <c r="D18" i="3" s="1"/>
  <c r="F56" i="13"/>
  <c r="D155" i="1" s="1"/>
  <c r="F55" i="13"/>
  <c r="D144" i="1" s="1"/>
  <c r="F54" i="13"/>
  <c r="D65" i="1" s="1"/>
  <c r="C13" i="13"/>
  <c r="C12" i="13"/>
  <c r="C11" i="13"/>
  <c r="C16" i="13" l="1"/>
  <c r="C17" i="13"/>
  <c r="B5" i="4" l="1"/>
  <c r="B4" i="4"/>
  <c r="B5" i="3"/>
  <c r="B4" i="3"/>
  <c r="B5" i="2"/>
  <c r="B4" i="2"/>
  <c r="B5" i="1"/>
  <c r="B4" i="1"/>
  <c r="C15" i="13" l="1"/>
  <c r="B155" i="1" l="1"/>
  <c r="B17" i="13" s="1"/>
  <c r="B144" i="1"/>
  <c r="B16" i="13" s="1"/>
  <c r="B65" i="1"/>
  <c r="B15" i="13" s="1"/>
  <c r="B18" i="3" l="1"/>
  <c r="B13" i="13" s="1"/>
  <c r="B15" i="2"/>
  <c r="B12" i="13" s="1"/>
  <c r="B11" i="13" l="1"/>
  <c r="B157" i="1"/>
  <c r="C20" i="4" l="1"/>
  <c r="F11" i="13" s="1"/>
</calcChain>
</file>

<file path=xl/comments1.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68" authorId="0" shapeId="0">
      <text>
        <r>
          <rPr>
            <sz val="9"/>
            <color indexed="81"/>
            <rFont val="Tahoma"/>
            <family val="2"/>
          </rPr>
          <t xml:space="preserve">
Insert additional rows as needed:
- 'right click' on a row number (left of screen)
- select 'Insert' (this will insert a row above it)
</t>
        </r>
      </text>
    </comment>
    <comment ref="A147"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<sst xmlns="http://schemas.openxmlformats.org/spreadsheetml/2006/main" count="534" uniqueCount="227">
  <si>
    <t>All Other Expenses</t>
  </si>
  <si>
    <t>Total travel expenses</t>
  </si>
  <si>
    <t xml:space="preserve">Organisation Name </t>
  </si>
  <si>
    <t>Chief Executive</t>
  </si>
  <si>
    <t>International, domestic and local travel expenses</t>
  </si>
  <si>
    <t>Chief Executive Expense Disclosure</t>
  </si>
  <si>
    <t>Notes</t>
  </si>
  <si>
    <t xml:space="preserve">Notes </t>
  </si>
  <si>
    <t>* Headings on following tabs will pre populate with what you enter on this tab</t>
  </si>
  <si>
    <t>Hospitality</t>
  </si>
  <si>
    <t>Total cost will appear automatically once you put information in rows above.</t>
  </si>
  <si>
    <t>A one-off offer of something worth $25 is not included, but if the offer is made more than once a year, it should be disclosed.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</si>
  <si>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</si>
  <si>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</si>
  <si>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</si>
  <si>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</si>
  <si>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</si>
  <si>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</si>
  <si>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</si>
  <si>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</si>
  <si>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</si>
  <si>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</si>
  <si>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</si>
  <si>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</si>
  <si>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</si>
  <si>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</si>
  <si>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</si>
  <si>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</si>
  <si>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</si>
  <si>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</si>
  <si>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</si>
  <si>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</si>
  <si>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</si>
  <si>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</si>
  <si>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</si>
  <si>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</si>
  <si>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</si>
  <si>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</si>
  <si>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</si>
  <si>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</si>
  <si>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</si>
  <si>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</si>
  <si>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</si>
  <si>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Count</t>
  </si>
  <si>
    <t>GST inclusion inconsistent</t>
  </si>
  <si>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</si>
  <si>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</si>
  <si>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</si>
  <si>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</si>
  <si>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</si>
  <si>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</si>
  <si>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</si>
  <si>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</si>
  <si>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</si>
  <si>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</si>
  <si>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</si>
  <si>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</si>
  <si>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</si>
  <si>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</si>
  <si>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</si>
  <si>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</si>
  <si>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</si>
  <si>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</si>
  <si>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</si>
  <si>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</si>
  <si>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</si>
  <si>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</si>
  <si>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</si>
  <si>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</si>
  <si>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</si>
  <si>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</si>
  <si>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</si>
  <si>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</si>
  <si>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</si>
  <si>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</si>
  <si>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</si>
  <si>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</si>
  <si>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</si>
  <si>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</si>
  <si>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</si>
  <si>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</si>
  <si>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</si>
  <si>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</si>
  <si>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</si>
  <si>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</si>
  <si>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t xml:space="preserve">Total hospitality expenses </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</si>
  <si>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</si>
  <si>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</si>
  <si>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</si>
  <si>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</si>
  <si>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</si>
  <si>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</si>
  <si>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</si>
  <si>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</si>
  <si>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</si>
  <si>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</si>
  <si>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</si>
  <si>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</si>
  <si>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</si>
  <si>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</si>
  <si>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</si>
  <si>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</si>
  <si>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</si>
  <si>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</si>
  <si>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</si>
  <si>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</si>
  <si>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</si>
  <si>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</si>
  <si>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</si>
  <si>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</si>
  <si>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</si>
  <si>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</si>
  <si>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</si>
  <si>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</si>
  <si>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</si>
  <si>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</si>
  <si>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</si>
  <si>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</si>
  <si>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</si>
  <si>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Deloitte IPANZ Public Sector Excellence Awards tic</t>
  </si>
  <si>
    <t>Mersi/Pietro Mr Australia Air Offline</t>
  </si>
  <si>
    <t>Mersi/Pietro Mr Australia Distribution Fee</t>
  </si>
  <si>
    <t>Mersi/Pietro Mr Domestic Distribution fee</t>
  </si>
  <si>
    <t>Mersi/Pietro Mr Domestic Air Offline</t>
  </si>
  <si>
    <t>Mersi/Pietro Mr Chargeback Fee Domestic</t>
  </si>
  <si>
    <t>Mersi/Pietro Mr Domestic Reissue Offline</t>
  </si>
  <si>
    <t>Mersi/Pietro Mr International Air Offline</t>
  </si>
  <si>
    <t>Flight booking fee</t>
  </si>
  <si>
    <t>Hotel</t>
  </si>
  <si>
    <t>Parking</t>
  </si>
  <si>
    <t>Meals</t>
  </si>
  <si>
    <t>Taxi</t>
  </si>
  <si>
    <t>Parkiing</t>
  </si>
  <si>
    <t>Flight booking change</t>
  </si>
  <si>
    <t>Train</t>
  </si>
  <si>
    <t>Flight Booking fee</t>
  </si>
  <si>
    <t>Car hire</t>
  </si>
  <si>
    <t>Ministry of Transport</t>
  </si>
  <si>
    <t>Peter Mersi</t>
  </si>
  <si>
    <t>Working lunch - 3 people</t>
  </si>
  <si>
    <t>Tickets to World of Wearable Arts</t>
  </si>
  <si>
    <t>Air New Zealand</t>
  </si>
  <si>
    <t>$50.00 Whitcoulls card</t>
  </si>
  <si>
    <t>Leaders of the Future</t>
  </si>
  <si>
    <t>Coastguard NZ</t>
  </si>
  <si>
    <t>Dinner with Ports of Brisbane</t>
  </si>
  <si>
    <t>Ports of Brisbane</t>
  </si>
  <si>
    <t>Given to Social club</t>
  </si>
  <si>
    <t>Brisbane</t>
  </si>
  <si>
    <t>Melbourne</t>
  </si>
  <si>
    <t>Leipzig, Germany</t>
  </si>
  <si>
    <t>Sydney</t>
  </si>
  <si>
    <t>Wellington</t>
  </si>
  <si>
    <t>Auckland</t>
  </si>
  <si>
    <t xml:space="preserve">International Transport Forum - Leipzig </t>
  </si>
  <si>
    <t xml:space="preserve">Auckland </t>
  </si>
  <si>
    <t>Tauranga</t>
  </si>
  <si>
    <t>Christchurch</t>
  </si>
  <si>
    <t xml:space="preserve"> </t>
  </si>
  <si>
    <t>Wattle Exec Learning</t>
  </si>
  <si>
    <t>Meals - Breakfast</t>
  </si>
  <si>
    <t>Meals - Dinner (split by 3)</t>
  </si>
  <si>
    <t>Future of Rail Study Tour</t>
  </si>
  <si>
    <t>Meals - Lunch (split by 8)</t>
  </si>
  <si>
    <t xml:space="preserve">Future of Rail Study Tour </t>
  </si>
  <si>
    <t>Taxi - Airport to City</t>
  </si>
  <si>
    <t>Meals - Lunch</t>
  </si>
  <si>
    <t xml:space="preserve">Meals - Breakfast </t>
  </si>
  <si>
    <t>Airfare - with Minister Twyford AKL/SYD/WLG</t>
  </si>
  <si>
    <t>Airfare - WLG/MEL/WLG</t>
  </si>
  <si>
    <t>Taxi - Airport</t>
  </si>
  <si>
    <t>Taxi - Airport to hotel</t>
  </si>
  <si>
    <t>Taxi - Airport to home</t>
  </si>
  <si>
    <t>Airfare - MEL/WLG</t>
  </si>
  <si>
    <t>Airfare - SYD/MEL</t>
  </si>
  <si>
    <t>Airfare - WLG/SYD</t>
  </si>
  <si>
    <t>Bus - to airport</t>
  </si>
  <si>
    <t>Airfare - WLG/SYD/WLG</t>
  </si>
  <si>
    <t>Hotel - 2 nights with Minister Twyford</t>
  </si>
  <si>
    <t>Meals - Dinner</t>
  </si>
  <si>
    <t>Meals - Breakfast (2 People)</t>
  </si>
  <si>
    <t xml:space="preserve">TransTasman Symposium </t>
  </si>
  <si>
    <t xml:space="preserve">International Transport Forum Leipziger </t>
  </si>
  <si>
    <t>Airfare - WLG/AKL/SIN/FRA</t>
  </si>
  <si>
    <t>Airfare - FRA/LEJ/FRA</t>
  </si>
  <si>
    <t>Train - from airport</t>
  </si>
  <si>
    <t>Airfare - WLG/AKL/WLG</t>
  </si>
  <si>
    <t>Taxi - from airport</t>
  </si>
  <si>
    <t xml:space="preserve">Climate Change Coalition </t>
  </si>
  <si>
    <t xml:space="preserve">Sydney trip with Minister Twyford </t>
  </si>
  <si>
    <t>Hotel -  at AKLD airport</t>
  </si>
  <si>
    <t>Airfare - WLG/AKL</t>
  </si>
  <si>
    <t xml:space="preserve">Sydney Trip with Minister Twyford </t>
  </si>
  <si>
    <t>Taxi - airport to city</t>
  </si>
  <si>
    <t xml:space="preserve">SLT offsite to Wairarapa </t>
  </si>
  <si>
    <t>Taxi - to airport</t>
  </si>
  <si>
    <t>Taxi - to AKL city</t>
  </si>
  <si>
    <t>Meeting NZTA Board</t>
  </si>
  <si>
    <t>Taxi - from AKL Policy office to airport</t>
  </si>
  <si>
    <t>ATAP Governance Group meeting</t>
  </si>
  <si>
    <t>Taxi - to WLG airport</t>
  </si>
  <si>
    <t>Airfare - WLG/CHC/WLG</t>
  </si>
  <si>
    <t>Airfare - WLG/TRG/WLG</t>
  </si>
  <si>
    <t>Tauranga trip</t>
  </si>
  <si>
    <t>Taxi - from AKL city</t>
  </si>
  <si>
    <t>Airfare - AKL/WLG</t>
  </si>
  <si>
    <t>Taxi - from AKL airport</t>
  </si>
  <si>
    <t xml:space="preserve">ATAP Governance Group meeting </t>
  </si>
  <si>
    <t>Executive Learning</t>
  </si>
  <si>
    <t>2 x tickets</t>
  </si>
  <si>
    <t xml:space="preserve">Executive Learning </t>
  </si>
  <si>
    <t xml:space="preserve">Electric Vehicle meeting </t>
  </si>
  <si>
    <t xml:space="preserve">NZTA/City Rail Link meeting </t>
  </si>
  <si>
    <t>Auckland Transport Alignment Project (ATAP) meetings.</t>
  </si>
  <si>
    <t>South Island Regional Transport Committee Chairs presentation</t>
  </si>
  <si>
    <t>Tauranga trip - (refunded later)</t>
  </si>
  <si>
    <t>TransTasman Transport Offical meeting</t>
  </si>
  <si>
    <t>Working dinner - split by 12 people</t>
  </si>
  <si>
    <t>Catering light meals - 15 people</t>
  </si>
  <si>
    <t>Australasian Railway Association  Conference 2019</t>
  </si>
  <si>
    <t>Board Forum - Chairs and Minister</t>
  </si>
  <si>
    <t>Work lunch - Re CRL/Upper North Island</t>
  </si>
  <si>
    <t>Work lunch with Legal advisor</t>
  </si>
  <si>
    <t>Coastguard function at Te Papa  as guest speaker - Dinner provided</t>
  </si>
  <si>
    <t>Air New Zealand annual function - Drinks provided</t>
  </si>
  <si>
    <t>Working dinner  - split by 4 people</t>
  </si>
  <si>
    <t>This disclosure has been reviewed by the 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</si>
</sst>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2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56">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6" fillId="7" borderId="0" xfId="0" applyFont="1" applyFill="1" applyBorder="1" applyAlignment="1" applyProtection="1">
      <alignment horizontal="left" vertical="center" wrapText="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16" fillId="7" borderId="0" xfId="0" applyFont="1" applyFill="1" applyBorder="1" applyAlignment="1" applyProtection="1">
      <alignment vertical="center" wrapText="1"/>
    </xf>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15" fillId="7" borderId="0" xfId="0" applyFont="1" applyFill="1" applyBorder="1" applyAlignment="1" applyProtection="1">
      <alignment horizontal="left" vertical="center" readingOrder="1"/>
    </xf>
    <xf numFmtId="166" fontId="15" fillId="7" borderId="0" xfId="0" applyNumberFormat="1" applyFont="1" applyFill="1" applyBorder="1" applyAlignment="1" applyProtection="1">
      <alignment horizontal="left" vertical="center" wrapText="1"/>
    </xf>
    <xf numFmtId="1" fontId="15" fillId="7" borderId="0" xfId="0" applyNumberFormat="1" applyFont="1" applyFill="1" applyBorder="1" applyAlignment="1" applyProtection="1">
      <alignment horizontal="center" vertical="center" wrapText="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167" fontId="11" fillId="9" borderId="3" xfId="0" applyNumberFormat="1" applyFont="1" applyFill="1" applyBorder="1" applyAlignment="1" applyProtection="1">
      <alignment vertical="center" wrapText="1"/>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164" fontId="11" fillId="9" borderId="4" xfId="0" applyNumberFormat="1" applyFont="1" applyFill="1" applyBorder="1" applyAlignment="1" applyProtection="1">
      <alignment horizontal="right" vertical="center" wrapText="1"/>
      <protection locked="0"/>
    </xf>
    <xf numFmtId="0" fontId="0" fillId="9" borderId="4" xfId="0" applyFont="1" applyFill="1" applyBorder="1" applyAlignment="1" applyProtection="1">
      <alignment horizontal="left" vertical="center" wrapText="1"/>
      <protection locked="0"/>
    </xf>
    <xf numFmtId="0" fontId="0" fillId="9" borderId="5" xfId="0" applyFont="1" applyFill="1" applyBorder="1" applyAlignment="1" applyProtection="1">
      <alignment horizontal="left" vertical="center" wrapText="1"/>
      <protection locked="0"/>
    </xf>
    <xf numFmtId="0" fontId="11" fillId="9" borderId="4" xfId="0" applyNumberFormat="1"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readingOrder="1"/>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27" fillId="3" borderId="0" xfId="0" applyFont="1" applyFill="1" applyBorder="1" applyAlignment="1" applyProtection="1">
      <alignment horizontal="center" vertical="center" wrapText="1"/>
    </xf>
    <xf numFmtId="166" fontId="27"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0" fontId="0" fillId="0" borderId="0" xfId="0" applyFill="1" applyAlignment="1" applyProtection="1">
      <alignment wrapText="1"/>
      <protection locked="0"/>
    </xf>
    <xf numFmtId="0" fontId="0" fillId="0" borderId="0" xfId="0" applyFill="1" applyProtection="1">
      <protection locked="0"/>
    </xf>
    <xf numFmtId="0" fontId="11" fillId="0" borderId="0" xfId="0" applyFont="1" applyFill="1" applyBorder="1" applyAlignment="1" applyProtection="1">
      <alignment horizontal="center" vertical="center" wrapText="1" readingOrder="1"/>
    </xf>
    <xf numFmtId="0" fontId="10" fillId="9" borderId="2" xfId="0" applyFont="1" applyFill="1" applyBorder="1" applyAlignment="1" applyProtection="1">
      <alignment horizontal="left" vertical="center" wrapText="1" readingOrder="1"/>
      <protection locked="0"/>
    </xf>
    <xf numFmtId="0" fontId="9" fillId="0" borderId="6" xfId="0" applyFont="1" applyBorder="1" applyAlignment="1" applyProtection="1">
      <alignment horizontal="left" vertical="center"/>
    </xf>
    <xf numFmtId="0" fontId="18" fillId="2" borderId="0" xfId="0" applyFont="1" applyFill="1" applyBorder="1" applyAlignment="1" applyProtection="1">
      <alignment horizontal="center" vertical="center"/>
    </xf>
    <xf numFmtId="0" fontId="9" fillId="9" borderId="2" xfId="0" applyFont="1" applyFill="1" applyBorder="1" applyAlignment="1" applyProtection="1">
      <alignment horizontal="left" vertical="center" wrapText="1" readingOrder="1"/>
      <protection locked="0"/>
    </xf>
    <xf numFmtId="167" fontId="10" fillId="9"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27" fillId="7" borderId="0" xfId="0" applyFont="1" applyFill="1" applyBorder="1" applyAlignment="1" applyProtection="1">
      <alignment horizontal="center" vertical="center"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abSelected="1" zoomScaleNormal="100" workbookViewId="0">
      <selection activeCell="G10" sqref="G10"/>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38" t="s">
        <v>64</v>
      </c>
      <c r="B1" s="138"/>
      <c r="C1" s="138"/>
      <c r="D1" s="138"/>
      <c r="E1" s="138"/>
      <c r="F1" s="138"/>
      <c r="G1" s="48"/>
      <c r="H1" s="48"/>
      <c r="I1" s="48"/>
      <c r="J1" s="48"/>
      <c r="K1" s="48"/>
    </row>
    <row r="2" spans="1:11" ht="21" customHeight="1" x14ac:dyDescent="0.2">
      <c r="A2" s="4" t="s">
        <v>2</v>
      </c>
      <c r="B2" s="139" t="s">
        <v>137</v>
      </c>
      <c r="C2" s="139"/>
      <c r="D2" s="139"/>
      <c r="E2" s="139"/>
      <c r="F2" s="139"/>
      <c r="G2" s="48"/>
      <c r="H2" s="48"/>
      <c r="I2" s="48"/>
      <c r="J2" s="48"/>
      <c r="K2" s="48"/>
    </row>
    <row r="3" spans="1:11" ht="21" customHeight="1" x14ac:dyDescent="0.2">
      <c r="A3" s="4" t="s">
        <v>65</v>
      </c>
      <c r="B3" s="139" t="s">
        <v>138</v>
      </c>
      <c r="C3" s="139"/>
      <c r="D3" s="139"/>
      <c r="E3" s="139"/>
      <c r="F3" s="139"/>
      <c r="G3" s="48"/>
      <c r="H3" s="48"/>
      <c r="I3" s="48"/>
      <c r="J3" s="48"/>
      <c r="K3" s="48"/>
    </row>
    <row r="4" spans="1:11" ht="21" customHeight="1" x14ac:dyDescent="0.2">
      <c r="A4" s="4" t="s">
        <v>48</v>
      </c>
      <c r="B4" s="140">
        <v>43282</v>
      </c>
      <c r="C4" s="140"/>
      <c r="D4" s="140"/>
      <c r="E4" s="140"/>
      <c r="F4" s="140"/>
      <c r="G4" s="48"/>
      <c r="H4" s="48"/>
      <c r="I4" s="48"/>
      <c r="J4" s="48"/>
      <c r="K4" s="48"/>
    </row>
    <row r="5" spans="1:11" ht="21" customHeight="1" x14ac:dyDescent="0.2">
      <c r="A5" s="4" t="s">
        <v>49</v>
      </c>
      <c r="B5" s="140">
        <v>43646</v>
      </c>
      <c r="C5" s="140"/>
      <c r="D5" s="140"/>
      <c r="E5" s="140"/>
      <c r="F5" s="140"/>
      <c r="G5" s="48"/>
      <c r="H5" s="48"/>
      <c r="I5" s="48"/>
      <c r="J5" s="48"/>
      <c r="K5" s="48"/>
    </row>
    <row r="6" spans="1:11" ht="21" customHeight="1" x14ac:dyDescent="0.2">
      <c r="A6" s="4" t="s">
        <v>69</v>
      </c>
      <c r="B6" s="137" t="str">
        <f>IF(AND(Travel!B7&lt;&gt;A30,Hospitality!B7&lt;&gt;A30,'All other expenses'!B7&lt;&gt;A30,'Gifts and benefits'!B7&lt;&gt;A30),A31,IF(AND(Travel!B7=A30,Hospitality!B7=A30,'All other expenses'!B7=A30,'Gifts and benefits'!B7=A30),A33,A32))</f>
        <v>Data and totals checked on all sheets</v>
      </c>
      <c r="C6" s="137"/>
      <c r="D6" s="137"/>
      <c r="E6" s="137"/>
      <c r="F6" s="137"/>
      <c r="G6" s="36"/>
      <c r="H6" s="48"/>
      <c r="I6" s="48"/>
      <c r="J6" s="48"/>
      <c r="K6" s="48"/>
    </row>
    <row r="7" spans="1:11" ht="21" customHeight="1" x14ac:dyDescent="0.2">
      <c r="A7" s="4" t="s">
        <v>86</v>
      </c>
      <c r="B7" s="136" t="s">
        <v>38</v>
      </c>
      <c r="C7" s="136"/>
      <c r="D7" s="136"/>
      <c r="E7" s="136"/>
      <c r="F7" s="136"/>
      <c r="G7" s="36"/>
      <c r="H7" s="48"/>
      <c r="I7" s="48"/>
      <c r="J7" s="48"/>
      <c r="K7" s="48"/>
    </row>
    <row r="8" spans="1:11" ht="21" customHeight="1" x14ac:dyDescent="0.2">
      <c r="A8" s="4" t="s">
        <v>66</v>
      </c>
      <c r="B8" s="136" t="s">
        <v>226</v>
      </c>
      <c r="C8" s="136"/>
      <c r="D8" s="136"/>
      <c r="E8" s="136"/>
      <c r="F8" s="136"/>
      <c r="G8" s="36"/>
      <c r="H8" s="48"/>
      <c r="I8" s="48"/>
      <c r="J8" s="48"/>
      <c r="K8" s="48"/>
    </row>
    <row r="9" spans="1:11" ht="66.75" customHeight="1" x14ac:dyDescent="0.2">
      <c r="A9" s="135" t="s">
        <v>82</v>
      </c>
      <c r="B9" s="135"/>
      <c r="C9" s="135"/>
      <c r="D9" s="135"/>
      <c r="E9" s="135"/>
      <c r="F9" s="135"/>
      <c r="G9" s="36"/>
      <c r="H9" s="48"/>
      <c r="I9" s="48"/>
      <c r="J9" s="48"/>
      <c r="K9" s="48"/>
    </row>
    <row r="10" spans="1:11" s="132" customFormat="1" ht="36" customHeight="1" x14ac:dyDescent="0.2">
      <c r="A10" s="126" t="s">
        <v>32</v>
      </c>
      <c r="B10" s="127" t="s">
        <v>15</v>
      </c>
      <c r="C10" s="127" t="s">
        <v>40</v>
      </c>
      <c r="D10" s="128"/>
      <c r="E10" s="129" t="s">
        <v>31</v>
      </c>
      <c r="F10" s="130" t="s">
        <v>43</v>
      </c>
      <c r="G10" s="131"/>
      <c r="H10" s="131"/>
      <c r="I10" s="131"/>
      <c r="J10" s="131"/>
      <c r="K10" s="131"/>
    </row>
    <row r="11" spans="1:11" ht="27.75" customHeight="1" x14ac:dyDescent="0.2">
      <c r="A11" s="11" t="s">
        <v>53</v>
      </c>
      <c r="B11" s="80">
        <f>B15+B16+B17</f>
        <v>26011.329999999998</v>
      </c>
      <c r="C11" s="87" t="str">
        <f>IF(Travel!B6="",A34,Travel!B6)</f>
        <v>Figures exclude GST</v>
      </c>
      <c r="D11" s="8"/>
      <c r="E11" s="11" t="s">
        <v>61</v>
      </c>
      <c r="F11" s="58">
        <f>'Gifts and benefits'!C20</f>
        <v>5</v>
      </c>
      <c r="G11" s="49"/>
      <c r="H11" s="49"/>
      <c r="I11" s="49"/>
      <c r="J11" s="49"/>
      <c r="K11" s="49"/>
    </row>
    <row r="12" spans="1:11" ht="27.75" customHeight="1" x14ac:dyDescent="0.2">
      <c r="A12" s="11" t="s">
        <v>9</v>
      </c>
      <c r="B12" s="80">
        <f>Hospitality!B15</f>
        <v>186.95</v>
      </c>
      <c r="C12" s="87" t="str">
        <f>IF(Hospitality!B6="",A34,Hospitality!B6)</f>
        <v>Figures exclude GST</v>
      </c>
      <c r="D12" s="8"/>
      <c r="E12" s="11" t="s">
        <v>62</v>
      </c>
      <c r="F12" s="58">
        <f>'Gifts and benefits'!C21</f>
        <v>4</v>
      </c>
      <c r="G12" s="49"/>
      <c r="H12" s="49"/>
      <c r="I12" s="49"/>
      <c r="J12" s="49"/>
      <c r="K12" s="49"/>
    </row>
    <row r="13" spans="1:11" ht="27.75" customHeight="1" x14ac:dyDescent="0.2">
      <c r="A13" s="11" t="s">
        <v>14</v>
      </c>
      <c r="B13" s="80">
        <f>'All other expenses'!B18</f>
        <v>653.15</v>
      </c>
      <c r="C13" s="87" t="str">
        <f>IF('All other expenses'!B6="",A34,'All other expenses'!B6)</f>
        <v>Figures exclude GST</v>
      </c>
      <c r="D13" s="8"/>
      <c r="E13" s="11" t="s">
        <v>63</v>
      </c>
      <c r="F13" s="58">
        <f>'Gifts and benefits'!C22</f>
        <v>1</v>
      </c>
      <c r="G13" s="48"/>
      <c r="H13" s="48"/>
      <c r="I13" s="48"/>
      <c r="J13" s="48"/>
      <c r="K13" s="48"/>
    </row>
    <row r="14" spans="1:11" ht="12.75" customHeight="1" x14ac:dyDescent="0.2">
      <c r="A14" s="10"/>
      <c r="B14" s="81"/>
      <c r="C14" s="88"/>
      <c r="D14" s="59"/>
      <c r="E14" s="8"/>
      <c r="F14" s="60"/>
      <c r="G14" s="28"/>
      <c r="H14" s="28"/>
      <c r="I14" s="28"/>
      <c r="J14" s="28"/>
      <c r="K14" s="28"/>
    </row>
    <row r="15" spans="1:11" ht="27.75" customHeight="1" x14ac:dyDescent="0.2">
      <c r="A15" s="12" t="s">
        <v>29</v>
      </c>
      <c r="B15" s="82">
        <f>Travel!B65</f>
        <v>19361.049999999996</v>
      </c>
      <c r="C15" s="89" t="str">
        <f>C11</f>
        <v>Figures exclude GST</v>
      </c>
      <c r="D15" s="8"/>
      <c r="E15" s="8"/>
      <c r="F15" s="60"/>
      <c r="G15" s="48"/>
      <c r="H15" s="48"/>
      <c r="I15" s="48"/>
      <c r="J15" s="48"/>
      <c r="K15" s="48"/>
    </row>
    <row r="16" spans="1:11" ht="27.75" customHeight="1" x14ac:dyDescent="0.2">
      <c r="A16" s="12" t="s">
        <v>57</v>
      </c>
      <c r="B16" s="82">
        <f>Travel!B144</f>
        <v>6650.2800000000025</v>
      </c>
      <c r="C16" s="89" t="str">
        <f>C11</f>
        <v>Figures exclude GST</v>
      </c>
      <c r="D16" s="61"/>
      <c r="E16" s="8"/>
      <c r="F16" s="62"/>
      <c r="G16" s="48"/>
      <c r="H16" s="48"/>
      <c r="I16" s="48"/>
      <c r="J16" s="48"/>
      <c r="K16" s="48"/>
    </row>
    <row r="17" spans="1:11" ht="27.75" customHeight="1" x14ac:dyDescent="0.2">
      <c r="A17" s="12" t="s">
        <v>30</v>
      </c>
      <c r="B17" s="82">
        <f>Travel!B155</f>
        <v>0</v>
      </c>
      <c r="C17" s="89" t="str">
        <f>C11</f>
        <v>Figures exclude GST</v>
      </c>
      <c r="D17" s="8"/>
      <c r="E17" s="8" t="s">
        <v>158</v>
      </c>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7</v>
      </c>
      <c r="B19" s="27"/>
      <c r="C19" s="28"/>
      <c r="D19" s="29"/>
      <c r="E19" s="29"/>
      <c r="F19" s="29"/>
      <c r="G19" s="29"/>
      <c r="H19" s="29"/>
      <c r="I19" s="29"/>
      <c r="J19" s="29"/>
      <c r="K19" s="29"/>
    </row>
    <row r="20" spans="1:11" x14ac:dyDescent="0.2">
      <c r="A20" s="25" t="s">
        <v>8</v>
      </c>
      <c r="B20" s="55"/>
      <c r="C20" s="55"/>
      <c r="D20" s="28"/>
      <c r="E20" s="28"/>
      <c r="F20" s="28"/>
      <c r="G20" s="29"/>
      <c r="H20" s="29"/>
      <c r="I20" s="29"/>
      <c r="J20" s="29"/>
      <c r="K20" s="29"/>
    </row>
    <row r="21" spans="1:11" ht="12.6" customHeight="1" x14ac:dyDescent="0.2">
      <c r="A21" s="25" t="s">
        <v>41</v>
      </c>
      <c r="B21" s="55"/>
      <c r="C21" s="55"/>
      <c r="D21" s="22"/>
      <c r="E21" s="29"/>
      <c r="F21" s="29"/>
      <c r="G21" s="29"/>
      <c r="H21" s="29"/>
      <c r="I21" s="29"/>
      <c r="J21" s="29"/>
      <c r="K21" s="29"/>
    </row>
    <row r="22" spans="1:11" ht="12.6" customHeight="1" x14ac:dyDescent="0.2">
      <c r="A22" s="25" t="s">
        <v>50</v>
      </c>
      <c r="B22" s="55"/>
      <c r="C22" s="55"/>
      <c r="D22" s="22"/>
      <c r="E22" s="29"/>
      <c r="F22" s="29"/>
      <c r="G22" s="29"/>
      <c r="H22" s="29"/>
      <c r="I22" s="29"/>
      <c r="J22" s="29"/>
      <c r="K22" s="29"/>
    </row>
    <row r="23" spans="1:11" ht="12.6" customHeight="1" x14ac:dyDescent="0.2">
      <c r="A23" s="25" t="s">
        <v>67</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94</v>
      </c>
      <c r="B25" s="16"/>
      <c r="C25" s="16"/>
      <c r="D25" s="16"/>
      <c r="E25" s="16"/>
      <c r="F25" s="16"/>
      <c r="G25" s="48"/>
      <c r="H25" s="48"/>
      <c r="I25" s="48"/>
      <c r="J25" s="48"/>
      <c r="K25" s="48"/>
    </row>
    <row r="26" spans="1:11" ht="12.75" hidden="1" customHeight="1" x14ac:dyDescent="0.2">
      <c r="A26" s="14" t="s">
        <v>108</v>
      </c>
      <c r="B26" s="6"/>
      <c r="C26" s="6"/>
      <c r="D26" s="14"/>
      <c r="E26" s="14"/>
      <c r="F26" s="14"/>
      <c r="G26" s="48"/>
      <c r="H26" s="48"/>
      <c r="I26" s="48"/>
      <c r="J26" s="48"/>
      <c r="K26" s="48"/>
    </row>
    <row r="27" spans="1:11" hidden="1" x14ac:dyDescent="0.2">
      <c r="A27" s="13" t="s">
        <v>39</v>
      </c>
      <c r="B27" s="13"/>
      <c r="C27" s="13"/>
      <c r="D27" s="13"/>
      <c r="E27" s="13"/>
      <c r="F27" s="13"/>
      <c r="G27" s="48"/>
      <c r="H27" s="48"/>
      <c r="I27" s="48"/>
      <c r="J27" s="48"/>
      <c r="K27" s="48"/>
    </row>
    <row r="28" spans="1:11" hidden="1" x14ac:dyDescent="0.2">
      <c r="A28" s="13" t="s">
        <v>12</v>
      </c>
      <c r="B28" s="13"/>
      <c r="C28" s="13"/>
      <c r="D28" s="13"/>
      <c r="E28" s="13"/>
      <c r="F28" s="13"/>
      <c r="G28" s="48"/>
      <c r="H28" s="48"/>
      <c r="I28" s="48"/>
      <c r="J28" s="48"/>
      <c r="K28" s="48"/>
    </row>
    <row r="29" spans="1:11" hidden="1" x14ac:dyDescent="0.2">
      <c r="A29" s="14" t="s">
        <v>79</v>
      </c>
      <c r="B29" s="14"/>
      <c r="C29" s="14"/>
      <c r="D29" s="14"/>
      <c r="E29" s="14"/>
      <c r="F29" s="14"/>
      <c r="G29" s="48"/>
      <c r="H29" s="48"/>
      <c r="I29" s="48"/>
      <c r="J29" s="48"/>
      <c r="K29" s="48"/>
    </row>
    <row r="30" spans="1:11" hidden="1" x14ac:dyDescent="0.2">
      <c r="A30" s="14" t="s">
        <v>80</v>
      </c>
      <c r="B30" s="14"/>
      <c r="C30" s="14"/>
      <c r="D30" s="14"/>
      <c r="E30" s="14"/>
      <c r="F30" s="14"/>
      <c r="G30" s="48"/>
      <c r="H30" s="48"/>
      <c r="I30" s="48"/>
      <c r="J30" s="48"/>
      <c r="K30" s="48"/>
    </row>
    <row r="31" spans="1:11" hidden="1" x14ac:dyDescent="0.2">
      <c r="A31" s="13" t="s">
        <v>71</v>
      </c>
      <c r="B31" s="13"/>
      <c r="C31" s="13"/>
      <c r="D31" s="13"/>
      <c r="E31" s="13"/>
      <c r="F31" s="13"/>
      <c r="G31" s="48"/>
      <c r="H31" s="48"/>
      <c r="I31" s="48"/>
      <c r="J31" s="48"/>
      <c r="K31" s="48"/>
    </row>
    <row r="32" spans="1:11" hidden="1" x14ac:dyDescent="0.2">
      <c r="A32" s="13" t="s">
        <v>72</v>
      </c>
      <c r="B32" s="13"/>
      <c r="C32" s="13"/>
      <c r="D32" s="13"/>
      <c r="E32" s="13"/>
      <c r="F32" s="13"/>
      <c r="G32" s="48"/>
      <c r="H32" s="48"/>
      <c r="I32" s="48"/>
      <c r="J32" s="48"/>
      <c r="K32" s="48"/>
    </row>
    <row r="33" spans="1:11" hidden="1" x14ac:dyDescent="0.2">
      <c r="A33" s="13" t="s">
        <v>70</v>
      </c>
      <c r="B33" s="13"/>
      <c r="C33" s="13"/>
      <c r="D33" s="13"/>
      <c r="E33" s="13"/>
      <c r="F33" s="13"/>
      <c r="G33" s="48"/>
      <c r="H33" s="48"/>
      <c r="I33" s="48"/>
      <c r="J33" s="48"/>
      <c r="K33" s="48"/>
    </row>
    <row r="34" spans="1:11" hidden="1" x14ac:dyDescent="0.2">
      <c r="A34" s="14" t="s">
        <v>42</v>
      </c>
      <c r="B34" s="14"/>
      <c r="C34" s="14"/>
      <c r="D34" s="14"/>
      <c r="E34" s="14"/>
      <c r="F34" s="14"/>
      <c r="G34" s="48"/>
      <c r="H34" s="48"/>
      <c r="I34" s="48"/>
      <c r="J34" s="48"/>
      <c r="K34" s="48"/>
    </row>
    <row r="35" spans="1:11" hidden="1" x14ac:dyDescent="0.2">
      <c r="A35" s="14" t="s">
        <v>44</v>
      </c>
      <c r="B35" s="14"/>
      <c r="C35" s="14"/>
      <c r="D35" s="14"/>
      <c r="E35" s="14"/>
      <c r="F35" s="14"/>
      <c r="G35" s="48"/>
      <c r="H35" s="48"/>
      <c r="I35" s="48"/>
      <c r="J35" s="48"/>
      <c r="K35" s="48"/>
    </row>
    <row r="36" spans="1:11" hidden="1" x14ac:dyDescent="0.2">
      <c r="A36" s="85" t="s">
        <v>60</v>
      </c>
      <c r="B36" s="84"/>
      <c r="C36" s="84"/>
      <c r="D36" s="84"/>
      <c r="E36" s="84"/>
      <c r="F36" s="84"/>
      <c r="G36" s="48"/>
      <c r="H36" s="48"/>
      <c r="I36" s="48"/>
      <c r="J36" s="48"/>
      <c r="K36" s="48"/>
    </row>
    <row r="37" spans="1:11" hidden="1" x14ac:dyDescent="0.2">
      <c r="A37" s="85" t="s">
        <v>38</v>
      </c>
      <c r="B37" s="84"/>
      <c r="C37" s="84"/>
      <c r="D37" s="84"/>
      <c r="E37" s="84"/>
      <c r="F37" s="84"/>
      <c r="G37" s="48"/>
      <c r="H37" s="48"/>
      <c r="I37" s="48"/>
      <c r="J37" s="48"/>
      <c r="K37" s="48"/>
    </row>
    <row r="38" spans="1:11" hidden="1" x14ac:dyDescent="0.2">
      <c r="A38" s="65" t="s">
        <v>22</v>
      </c>
      <c r="B38" s="5"/>
      <c r="C38" s="5"/>
      <c r="D38" s="5"/>
      <c r="E38" s="5"/>
      <c r="F38" s="5"/>
      <c r="G38" s="48"/>
      <c r="H38" s="48"/>
      <c r="I38" s="48"/>
      <c r="J38" s="48"/>
      <c r="K38" s="48"/>
    </row>
    <row r="39" spans="1:11" hidden="1" x14ac:dyDescent="0.2">
      <c r="A39" s="66" t="s">
        <v>23</v>
      </c>
      <c r="B39" s="5"/>
      <c r="C39" s="5"/>
      <c r="D39" s="5"/>
      <c r="E39" s="5"/>
      <c r="F39" s="5"/>
      <c r="G39" s="48"/>
      <c r="H39" s="48"/>
      <c r="I39" s="48"/>
      <c r="J39" s="48"/>
      <c r="K39" s="48"/>
    </row>
    <row r="40" spans="1:11" hidden="1" x14ac:dyDescent="0.2">
      <c r="A40" s="66" t="s">
        <v>25</v>
      </c>
      <c r="B40" s="5"/>
      <c r="C40" s="5"/>
      <c r="D40" s="5"/>
      <c r="E40" s="5"/>
      <c r="F40" s="5"/>
      <c r="G40" s="48"/>
      <c r="H40" s="48"/>
      <c r="I40" s="48"/>
      <c r="J40" s="48"/>
      <c r="K40" s="48"/>
    </row>
    <row r="41" spans="1:11" hidden="1" x14ac:dyDescent="0.2">
      <c r="A41" s="66" t="s">
        <v>24</v>
      </c>
      <c r="B41" s="5"/>
      <c r="C41" s="5"/>
      <c r="D41" s="5"/>
      <c r="E41" s="5"/>
      <c r="F41" s="5"/>
      <c r="G41" s="48"/>
      <c r="H41" s="48"/>
      <c r="I41" s="48"/>
      <c r="J41" s="48"/>
      <c r="K41" s="48"/>
    </row>
    <row r="42" spans="1:11" hidden="1" x14ac:dyDescent="0.2">
      <c r="A42" s="66" t="s">
        <v>26</v>
      </c>
      <c r="B42" s="5"/>
      <c r="C42" s="5"/>
      <c r="D42" s="5"/>
      <c r="E42" s="5"/>
      <c r="F42" s="5"/>
      <c r="G42" s="48"/>
      <c r="H42" s="48"/>
      <c r="I42" s="48"/>
      <c r="J42" s="48"/>
      <c r="K42" s="48"/>
    </row>
    <row r="43" spans="1:11" hidden="1" x14ac:dyDescent="0.2">
      <c r="A43" s="66" t="s">
        <v>27</v>
      </c>
      <c r="B43" s="5"/>
      <c r="C43" s="5"/>
      <c r="D43" s="5"/>
      <c r="E43" s="5"/>
      <c r="F43" s="5"/>
      <c r="G43" s="48"/>
      <c r="H43" s="48"/>
      <c r="I43" s="48"/>
      <c r="J43" s="48"/>
      <c r="K43" s="48"/>
    </row>
    <row r="44" spans="1:11" hidden="1" x14ac:dyDescent="0.2">
      <c r="A44" s="86" t="s">
        <v>20</v>
      </c>
      <c r="B44" s="84"/>
      <c r="C44" s="84"/>
      <c r="D44" s="84"/>
      <c r="E44" s="84"/>
      <c r="F44" s="84"/>
      <c r="G44" s="48"/>
      <c r="H44" s="48"/>
      <c r="I44" s="48"/>
      <c r="J44" s="48"/>
      <c r="K44" s="48"/>
    </row>
    <row r="45" spans="1:11" hidden="1" x14ac:dyDescent="0.2">
      <c r="A45" s="84" t="s">
        <v>18</v>
      </c>
      <c r="B45" s="84"/>
      <c r="C45" s="84"/>
      <c r="D45" s="84"/>
      <c r="E45" s="84"/>
      <c r="F45" s="84"/>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20" t="s">
        <v>91</v>
      </c>
      <c r="B47" s="84"/>
      <c r="C47" s="84"/>
      <c r="D47" s="84"/>
      <c r="E47" s="84"/>
      <c r="F47" s="84"/>
      <c r="G47" s="48"/>
      <c r="H47" s="48"/>
      <c r="I47" s="48"/>
      <c r="J47" s="48"/>
      <c r="K47" s="48"/>
    </row>
    <row r="48" spans="1:11" ht="25.5" hidden="1" x14ac:dyDescent="0.2">
      <c r="A48" s="120" t="s">
        <v>90</v>
      </c>
      <c r="B48" s="84"/>
      <c r="C48" s="84"/>
      <c r="D48" s="84"/>
      <c r="E48" s="84"/>
      <c r="F48" s="84"/>
      <c r="G48" s="48"/>
      <c r="H48" s="48"/>
      <c r="I48" s="48"/>
      <c r="J48" s="48"/>
      <c r="K48" s="48"/>
    </row>
    <row r="49" spans="1:11" ht="25.5" hidden="1" x14ac:dyDescent="0.2">
      <c r="A49" s="121" t="s">
        <v>92</v>
      </c>
      <c r="B49" s="5"/>
      <c r="C49" s="5"/>
      <c r="D49" s="5"/>
      <c r="E49" s="5"/>
      <c r="F49" s="5"/>
      <c r="G49" s="48"/>
      <c r="H49" s="48"/>
      <c r="I49" s="48"/>
      <c r="J49" s="48"/>
      <c r="K49" s="48"/>
    </row>
    <row r="50" spans="1:11" ht="25.5" hidden="1" x14ac:dyDescent="0.2">
      <c r="A50" s="121" t="s">
        <v>77</v>
      </c>
      <c r="B50" s="5"/>
      <c r="C50" s="5"/>
      <c r="D50" s="5"/>
      <c r="E50" s="5"/>
      <c r="F50" s="5"/>
      <c r="G50" s="48"/>
      <c r="H50" s="48"/>
      <c r="I50" s="48"/>
      <c r="J50" s="48"/>
      <c r="K50" s="48"/>
    </row>
    <row r="51" spans="1:11" ht="38.25" hidden="1" x14ac:dyDescent="0.2">
      <c r="A51" s="121" t="s">
        <v>78</v>
      </c>
      <c r="B51" s="111"/>
      <c r="C51" s="111"/>
      <c r="D51" s="119"/>
      <c r="E51" s="68"/>
      <c r="F51" s="68"/>
      <c r="G51" s="48"/>
      <c r="H51" s="48"/>
      <c r="I51" s="48"/>
      <c r="J51" s="48"/>
      <c r="K51" s="48"/>
    </row>
    <row r="52" spans="1:11" hidden="1" x14ac:dyDescent="0.2">
      <c r="A52" s="116" t="s">
        <v>81</v>
      </c>
      <c r="B52" s="117"/>
      <c r="C52" s="117"/>
      <c r="D52" s="110"/>
      <c r="E52" s="69"/>
      <c r="F52" s="69" t="b">
        <v>1</v>
      </c>
      <c r="G52" s="48"/>
      <c r="H52" s="48"/>
      <c r="I52" s="48"/>
      <c r="J52" s="48"/>
      <c r="K52" s="48"/>
    </row>
    <row r="53" spans="1:11" hidden="1" x14ac:dyDescent="0.2">
      <c r="A53" s="118" t="s">
        <v>93</v>
      </c>
      <c r="B53" s="116"/>
      <c r="C53" s="116"/>
      <c r="D53" s="116"/>
      <c r="E53" s="69"/>
      <c r="F53" s="69" t="b">
        <v>0</v>
      </c>
      <c r="G53" s="48"/>
      <c r="H53" s="48"/>
      <c r="I53" s="48"/>
      <c r="J53" s="48"/>
      <c r="K53" s="48"/>
    </row>
    <row r="54" spans="1:11" hidden="1" x14ac:dyDescent="0.2">
      <c r="A54" s="122"/>
      <c r="B54" s="112">
        <f>COUNT(Travel!B12:B64)</f>
        <v>49</v>
      </c>
      <c r="C54" s="112"/>
      <c r="D54" s="112">
        <f>COUNTIF(Travel!D12:D64,"*")</f>
        <v>49</v>
      </c>
      <c r="E54" s="113"/>
      <c r="F54" s="113" t="b">
        <f>MIN(B54,D54)=MAX(B54,D54)</f>
        <v>1</v>
      </c>
      <c r="G54" s="48"/>
      <c r="H54" s="48"/>
      <c r="I54" s="48"/>
      <c r="J54" s="48"/>
      <c r="K54" s="48"/>
    </row>
    <row r="55" spans="1:11" hidden="1" x14ac:dyDescent="0.2">
      <c r="A55" s="122" t="s">
        <v>76</v>
      </c>
      <c r="B55" s="112">
        <f>COUNT(Travel!B69:B143)</f>
        <v>69</v>
      </c>
      <c r="C55" s="112"/>
      <c r="D55" s="112">
        <f>COUNTIF(Travel!D69:D143,"*")</f>
        <v>69</v>
      </c>
      <c r="E55" s="113"/>
      <c r="F55" s="113" t="b">
        <f>MIN(B55,D55)=MAX(B55,D55)</f>
        <v>1</v>
      </c>
    </row>
    <row r="56" spans="1:11" hidden="1" x14ac:dyDescent="0.2">
      <c r="A56" s="123"/>
      <c r="B56" s="112">
        <f>COUNT(Travel!B148:B154)</f>
        <v>0</v>
      </c>
      <c r="C56" s="112"/>
      <c r="D56" s="112">
        <f>COUNTIF(Travel!D148:D154,"*")</f>
        <v>0</v>
      </c>
      <c r="E56" s="113"/>
      <c r="F56" s="113" t="b">
        <f>MIN(B56,D56)=MAX(B56,D56)</f>
        <v>1</v>
      </c>
    </row>
    <row r="57" spans="1:11" hidden="1" x14ac:dyDescent="0.2">
      <c r="A57" s="124" t="s">
        <v>74</v>
      </c>
      <c r="B57" s="114">
        <f>COUNT(Hospitality!B11:B14)</f>
        <v>3</v>
      </c>
      <c r="C57" s="114"/>
      <c r="D57" s="114">
        <f>COUNTIF(Hospitality!D11:D14,"*")</f>
        <v>3</v>
      </c>
      <c r="E57" s="115"/>
      <c r="F57" s="115" t="b">
        <f>MIN(B57,D57)=MAX(B57,D57)</f>
        <v>1</v>
      </c>
    </row>
    <row r="58" spans="1:11" hidden="1" x14ac:dyDescent="0.2">
      <c r="A58" s="125" t="s">
        <v>75</v>
      </c>
      <c r="B58" s="113">
        <f>COUNT('All other expenses'!B11:B17)</f>
        <v>3</v>
      </c>
      <c r="C58" s="113"/>
      <c r="D58" s="113">
        <f>COUNTIF('All other expenses'!D11:D17,"*")</f>
        <v>3</v>
      </c>
      <c r="E58" s="113"/>
      <c r="F58" s="113" t="b">
        <f>MIN(B58,D58)=MAX(B58,D58)</f>
        <v>1</v>
      </c>
    </row>
    <row r="59" spans="1:11" hidden="1" x14ac:dyDescent="0.2">
      <c r="A59" s="124" t="s">
        <v>73</v>
      </c>
      <c r="B59" s="114">
        <f>COUNTIF('Gifts and benefits'!B11:B19,"*")</f>
        <v>5</v>
      </c>
      <c r="C59" s="114">
        <f>COUNTIF('Gifts and benefits'!C11:C19,"*")</f>
        <v>5</v>
      </c>
      <c r="D59" s="114"/>
      <c r="E59" s="114">
        <f>COUNTA('Gifts and benefits'!E11:E19)</f>
        <v>5</v>
      </c>
      <c r="F59" s="115"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formatCells="0" insertRows="0" deleteRows="0"/>
  <mergeCells count="9">
    <mergeCell ref="A9:F9"/>
    <mergeCell ref="B7:F7"/>
    <mergeCell ref="B6:F6"/>
    <mergeCell ref="A1:F1"/>
    <mergeCell ref="B2:F2"/>
    <mergeCell ref="B3:F3"/>
    <mergeCell ref="B4:F4"/>
    <mergeCell ref="B5:F5"/>
    <mergeCell ref="B8:F8"/>
  </mergeCells>
  <dataValidations count="35">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 type="textLength" errorStyle="information" allowBlank="1" showInputMessage="1" showErrorMessage="1" error="XLBVal:6=6076.03_x000d__x000a_" sqref="G31">
      <formula1>0</formula1>
      <formula2>300</formula2>
    </dataValidation>
    <dataValidation type="textLength" errorStyle="information" allowBlank="1" showInputMessage="1" showErrorMessage="1" error="XLBVal:6=42976.63_x000d__x000a_" sqref="G21">
      <formula1>0</formula1>
      <formula2>300</formula2>
    </dataValidation>
    <dataValidation type="textLength" errorStyle="information" allowBlank="1" showInputMessage="1" showErrorMessage="1" error="XLBVal:6=17627.58_x000d__x000a_" sqref="J30">
      <formula1>0</formula1>
      <formula2>300</formula2>
    </dataValidation>
    <dataValidation type="textLength" errorStyle="information" allowBlank="1" showInputMessage="1" showErrorMessage="1" error="XLBVal:6=428393.09_x000d__x000a_" sqref="J26">
      <formula1>0</formula1>
      <formula2>300</formula2>
    </dataValidation>
    <dataValidation type="textLength" errorStyle="information" allowBlank="1" showInputMessage="1" showErrorMessage="1" error="XLBVal:6=1419957.69_x000d__x000a_" sqref="J22">
      <formula1>0</formula1>
      <formula2>300</formula2>
    </dataValidation>
    <dataValidation type="textLength" errorStyle="information" allowBlank="1" showInputMessage="1" showErrorMessage="1" error="XLBVal:6=0_x000d__x000a_" sqref="J18">
      <formula1>0</formula1>
      <formula2>300</formula2>
    </dataValidation>
    <dataValidation type="textLength" errorStyle="information" allowBlank="1" showInputMessage="1" showErrorMessage="1" error="XLBVal:6=0_x000d__x000a_" sqref="J10">
      <formula1>0</formula1>
      <formula2>300</formula2>
    </dataValidation>
    <dataValidation type="textLength" errorStyle="information" allowBlank="1" showInputMessage="1" showErrorMessage="1" error="XLBVal:6=7151.8_x000d__x000a_" sqref="G27">
      <formula1>0</formula1>
      <formula2>300</formula2>
    </dataValidation>
    <dataValidation type="textLength" errorStyle="information" allowBlank="1" showInputMessage="1" showErrorMessage="1" error="XLBVal:6=-16015_x000d__x000a_" sqref="J33">
      <formula1>0</formula1>
      <formula2>300</formula2>
    </dataValidation>
    <dataValidation type="textLength" errorStyle="information" allowBlank="1" showInputMessage="1" showErrorMessage="1" error="XLBVal:6=0_x000d__x000a_" sqref="J29">
      <formula1>0</formula1>
      <formula2>300</formula2>
    </dataValidation>
    <dataValidation type="textLength" errorStyle="information" allowBlank="1" showInputMessage="1" showErrorMessage="1" error="XLBVal:6=-66756.45_x000d__x000a_" sqref="J25">
      <formula1>0</formula1>
      <formula2>300</formula2>
    </dataValidation>
    <dataValidation type="textLength" errorStyle="information" allowBlank="1" showInputMessage="1" showErrorMessage="1" error="XLBVal:6=-42976.63_x000d__x000a_" sqref="J21">
      <formula1>0</formula1>
      <formula2>300</formula2>
    </dataValidation>
    <dataValidation type="textLength" errorStyle="information" allowBlank="1" showInputMessage="1" showErrorMessage="1" error="XLBVal:6=0_x000d__x000a_" sqref="J14">
      <formula1>0</formula1>
      <formula2>300</formula2>
    </dataValidation>
    <dataValidation type="textLength" errorStyle="information" allowBlank="1" showInputMessage="1" showErrorMessage="1" error="XLBVal:6=0_x000d__x000a_" sqref="J9">
      <formula1>0</formula1>
      <formula2>300</formula2>
    </dataValidation>
    <dataValidation type="textLength" errorStyle="information" allowBlank="1" showInputMessage="1" showErrorMessage="1" error="XLBVal:6=72596.16_x000d__x000a_" sqref="G37">
      <formula1>0</formula1>
      <formula2>300</formula2>
    </dataValidation>
    <dataValidation type="textLength" errorStyle="information" allowBlank="1" showInputMessage="1" showErrorMessage="1" error="XLBVal:6=29073.74_x000d__x000a_" sqref="G23">
      <formula1>0</formula1>
      <formula2>300</formula2>
    </dataValidation>
    <dataValidation type="textLength" errorStyle="information" allowBlank="1" showInputMessage="1" showErrorMessage="1" error="XLBVal:6=-12728.82_x000d__x000a_" sqref="J31">
      <formula1>0</formula1>
      <formula2>300</formula2>
    </dataValidation>
    <dataValidation type="textLength" errorStyle="information" allowBlank="1" showInputMessage="1" showErrorMessage="1" error="XLBVal:6=-417017.79_x000d__x000a_" sqref="J27">
      <formula1>0</formula1>
      <formula2>300</formula2>
    </dataValidation>
    <dataValidation type="textLength" errorStyle="information" allowBlank="1" showInputMessage="1" showErrorMessage="1" error="XLBVal:6=-128791.39_x000d__x000a_" sqref="J23">
      <formula1>0</formula1>
      <formula2>300</formula2>
    </dataValidation>
    <dataValidation type="textLength" errorStyle="information" allowBlank="1" showInputMessage="1" showErrorMessage="1" error="XLBVal:6=0_x000d__x000a_" sqref="J19">
      <formula1>0</formula1>
      <formula2>300</formula2>
    </dataValidation>
    <dataValidation type="textLength" errorStyle="information" allowBlank="1" showInputMessage="1" showErrorMessage="1" error="XLBVal:6=0_x000d__x000a_" sqref="J11">
      <formula1>0</formula1>
      <formula2>300</formula2>
    </dataValidation>
    <dataValidation type="textLength" errorStyle="information" allowBlank="1" showInputMessage="1" showErrorMessage="1" error="XLBVal:6=30294.59_x000d__x000a_" sqref="G25">
      <formula1>0</formula1>
      <formula2>300</formula2>
    </dataValidation>
    <dataValidation type="textLength" errorStyle="information" allowBlank="1" showInputMessage="1" showErrorMessage="1" error="XLBVal:6=16015_x000d__x000a_" sqref="J32">
      <formula1>0</formula1>
      <formula2>300</formula2>
    </dataValidation>
    <dataValidation type="textLength" errorStyle="information" allowBlank="1" showInputMessage="1" showErrorMessage="1" error="XLBVal:6=0_x000d__x000a_" sqref="J28">
      <formula1>0</formula1>
      <formula2>300</formula2>
    </dataValidation>
    <dataValidation type="textLength" errorStyle="information" allowBlank="1" showInputMessage="1" showErrorMessage="1" error="XLBVal:6=66432.98_x000d__x000a_" sqref="J24">
      <formula1>0</formula1>
      <formula2>300</formula2>
    </dataValidation>
    <dataValidation type="textLength" errorStyle="information" allowBlank="1" showInputMessage="1" showErrorMessage="1" error="XLBVal:6=931160.4_x000d__x000a_" sqref="J20">
      <formula1>0</formula1>
      <formula2>300</formula2>
    </dataValidation>
    <dataValidation type="textLength" errorStyle="information" allowBlank="1" showInputMessage="1" showErrorMessage="1" error="XLBVal:6=0_x000d__x000a_" sqref="J13">
      <formula1>0</formula1>
      <formula2>300</formula2>
    </dataValidation>
    <dataValidation type="textLength" errorStyle="information" allowBlank="1" showInputMessage="1" showErrorMessage="1" error="XLBVal:6=-262834.62_x000d__x000a_" sqref="I6">
      <formula1>0</formula1>
      <formula2>300</formula2>
    </dataValidation>
    <dataValidation type="textLength" errorStyle="information" allowBlank="1" showInputMessage="1" showErrorMessage="1" error="XLBVal:6=-7438.88_x000d__x000a_" sqref="I5">
      <formula1>0</formula1>
      <formula2>300</formula2>
    </dataValidation>
  </dataValidations>
  <printOptions gridLines="1"/>
  <pageMargins left="0.70866141732283472" right="0.70866141732283472" top="0.74803149606299213" bottom="0.74803149606299213" header="0.31496062992125984" footer="0.31496062992125984"/>
  <pageSetup paperSize="9" scale="93"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363"/>
  <sheetViews>
    <sheetView topLeftCell="A53" zoomScaleNormal="100" workbookViewId="0">
      <selection activeCell="C151" sqref="C151"/>
    </sheetView>
  </sheetViews>
  <sheetFormatPr defaultColWidth="0" defaultRowHeight="12.75" zeroHeight="1" x14ac:dyDescent="0.2"/>
  <cols>
    <col min="1" max="1" width="26.85546875" style="17" customWidth="1"/>
    <col min="2" max="2" width="14.28515625" style="17" customWidth="1"/>
    <col min="3" max="3" width="69.140625" style="17" bestFit="1" customWidth="1"/>
    <col min="4" max="4" width="47.7109375" style="17" bestFit="1" customWidth="1"/>
    <col min="5" max="5" width="15.42578125" style="17" bestFit="1"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38" t="s">
        <v>5</v>
      </c>
      <c r="B1" s="138"/>
      <c r="C1" s="138"/>
      <c r="D1" s="138"/>
      <c r="E1" s="138"/>
      <c r="F1" s="48"/>
    </row>
    <row r="2" spans="1:6" ht="21" customHeight="1" x14ac:dyDescent="0.2">
      <c r="A2" s="4" t="s">
        <v>2</v>
      </c>
      <c r="B2" s="141" t="s">
        <v>137</v>
      </c>
      <c r="C2" s="141"/>
      <c r="D2" s="141"/>
      <c r="E2" s="141"/>
      <c r="F2" s="48"/>
    </row>
    <row r="3" spans="1:6" ht="21" customHeight="1" x14ac:dyDescent="0.2">
      <c r="A3" s="4" t="s">
        <v>3</v>
      </c>
      <c r="B3" s="141" t="s">
        <v>138</v>
      </c>
      <c r="C3" s="141"/>
      <c r="D3" s="141"/>
      <c r="E3" s="141"/>
      <c r="F3" s="48"/>
    </row>
    <row r="4" spans="1:6" ht="21" customHeight="1" x14ac:dyDescent="0.2">
      <c r="A4" s="4" t="s">
        <v>46</v>
      </c>
      <c r="B4" s="141">
        <f>'Summary and sign-off'!B4:F4</f>
        <v>43282</v>
      </c>
      <c r="C4" s="141"/>
      <c r="D4" s="141"/>
      <c r="E4" s="141"/>
      <c r="F4" s="48"/>
    </row>
    <row r="5" spans="1:6" ht="21" customHeight="1" x14ac:dyDescent="0.2">
      <c r="A5" s="4" t="s">
        <v>47</v>
      </c>
      <c r="B5" s="141">
        <f>'Summary and sign-off'!B5:F5</f>
        <v>43646</v>
      </c>
      <c r="C5" s="141"/>
      <c r="D5" s="141"/>
      <c r="E5" s="141"/>
      <c r="F5" s="48"/>
    </row>
    <row r="6" spans="1:6" ht="21" customHeight="1" x14ac:dyDescent="0.2">
      <c r="A6" s="4" t="s">
        <v>13</v>
      </c>
      <c r="B6" s="136" t="s">
        <v>12</v>
      </c>
      <c r="C6" s="136"/>
      <c r="D6" s="136"/>
      <c r="E6" s="136"/>
      <c r="F6" s="48"/>
    </row>
    <row r="7" spans="1:6" ht="21" customHeight="1" x14ac:dyDescent="0.2">
      <c r="A7" s="4" t="s">
        <v>69</v>
      </c>
      <c r="B7" s="136" t="s">
        <v>80</v>
      </c>
      <c r="C7" s="136"/>
      <c r="D7" s="136"/>
      <c r="E7" s="136"/>
      <c r="F7" s="48"/>
    </row>
    <row r="8" spans="1:6" ht="36" customHeight="1" x14ac:dyDescent="0.2">
      <c r="A8" s="144" t="s">
        <v>4</v>
      </c>
      <c r="B8" s="145"/>
      <c r="C8" s="145"/>
      <c r="D8" s="145"/>
      <c r="E8" s="145"/>
      <c r="F8" s="24"/>
    </row>
    <row r="9" spans="1:6" ht="36" customHeight="1" x14ac:dyDescent="0.2">
      <c r="A9" s="146" t="s">
        <v>95</v>
      </c>
      <c r="B9" s="147"/>
      <c r="C9" s="147"/>
      <c r="D9" s="147"/>
      <c r="E9" s="147"/>
      <c r="F9" s="24"/>
    </row>
    <row r="10" spans="1:6" ht="24.75" customHeight="1" x14ac:dyDescent="0.2">
      <c r="A10" s="143" t="s">
        <v>96</v>
      </c>
      <c r="B10" s="148"/>
      <c r="C10" s="143"/>
      <c r="D10" s="143"/>
      <c r="E10" s="143"/>
      <c r="F10" s="49"/>
    </row>
    <row r="11" spans="1:6" ht="27" customHeight="1" x14ac:dyDescent="0.2">
      <c r="A11" s="37" t="s">
        <v>33</v>
      </c>
      <c r="B11" s="37" t="s">
        <v>97</v>
      </c>
      <c r="C11" s="37" t="s">
        <v>98</v>
      </c>
      <c r="D11" s="37" t="s">
        <v>68</v>
      </c>
      <c r="E11" s="37" t="s">
        <v>45</v>
      </c>
      <c r="F11" s="50"/>
    </row>
    <row r="12" spans="1:6" s="70" customFormat="1" hidden="1" x14ac:dyDescent="0.2">
      <c r="A12" s="94"/>
      <c r="B12" s="91"/>
      <c r="C12" s="92"/>
      <c r="D12" s="92"/>
      <c r="E12" s="93"/>
      <c r="F12" s="1"/>
    </row>
    <row r="13" spans="1:6" s="70" customFormat="1" x14ac:dyDescent="0.2">
      <c r="A13" s="94">
        <v>43282</v>
      </c>
      <c r="B13" s="91">
        <v>89.61</v>
      </c>
      <c r="C13" s="92" t="s">
        <v>162</v>
      </c>
      <c r="D13" s="92" t="s">
        <v>163</v>
      </c>
      <c r="E13" s="93" t="s">
        <v>148</v>
      </c>
    </row>
    <row r="14" spans="1:6" s="70" customFormat="1" x14ac:dyDescent="0.2">
      <c r="A14" s="94">
        <v>43282</v>
      </c>
      <c r="B14" s="91">
        <v>88.99</v>
      </c>
      <c r="C14" s="92" t="s">
        <v>162</v>
      </c>
      <c r="D14" s="92" t="s">
        <v>161</v>
      </c>
      <c r="E14" s="93" t="s">
        <v>148</v>
      </c>
    </row>
    <row r="15" spans="1:6" s="70" customFormat="1" x14ac:dyDescent="0.2">
      <c r="A15" s="94">
        <v>43282</v>
      </c>
      <c r="B15" s="91">
        <v>17.559999999999999</v>
      </c>
      <c r="C15" s="92" t="s">
        <v>164</v>
      </c>
      <c r="D15" s="92" t="s">
        <v>160</v>
      </c>
      <c r="E15" s="93" t="s">
        <v>148</v>
      </c>
    </row>
    <row r="16" spans="1:6" s="70" customFormat="1" x14ac:dyDescent="0.2">
      <c r="A16" s="94">
        <v>43282</v>
      </c>
      <c r="B16" s="91">
        <v>65.06</v>
      </c>
      <c r="C16" s="92" t="s">
        <v>164</v>
      </c>
      <c r="D16" s="92" t="s">
        <v>165</v>
      </c>
      <c r="E16" s="93" t="s">
        <v>148</v>
      </c>
    </row>
    <row r="17" spans="1:6" s="70" customFormat="1" x14ac:dyDescent="0.2">
      <c r="A17" s="94">
        <v>43283</v>
      </c>
      <c r="B17" s="91">
        <v>9.99</v>
      </c>
      <c r="C17" s="92" t="s">
        <v>164</v>
      </c>
      <c r="D17" s="92" t="s">
        <v>166</v>
      </c>
      <c r="E17" s="93" t="s">
        <v>148</v>
      </c>
    </row>
    <row r="18" spans="1:6" s="70" customFormat="1" x14ac:dyDescent="0.2">
      <c r="A18" s="94">
        <v>43283</v>
      </c>
      <c r="B18" s="91">
        <v>22.23</v>
      </c>
      <c r="C18" s="92" t="s">
        <v>164</v>
      </c>
      <c r="D18" s="92" t="s">
        <v>160</v>
      </c>
      <c r="E18" s="93" t="s">
        <v>148</v>
      </c>
    </row>
    <row r="19" spans="1:6" s="70" customFormat="1" x14ac:dyDescent="0.2">
      <c r="A19" s="94">
        <v>43312</v>
      </c>
      <c r="B19" s="91">
        <v>22.28</v>
      </c>
      <c r="C19" s="95" t="s">
        <v>159</v>
      </c>
      <c r="D19" s="95" t="s">
        <v>167</v>
      </c>
      <c r="E19" s="93" t="s">
        <v>148</v>
      </c>
      <c r="F19" s="2"/>
    </row>
    <row r="20" spans="1:6" s="70" customFormat="1" x14ac:dyDescent="0.2">
      <c r="A20" s="94">
        <v>43312</v>
      </c>
      <c r="B20" s="91">
        <v>17.34</v>
      </c>
      <c r="C20" s="95" t="s">
        <v>159</v>
      </c>
      <c r="D20" s="92" t="s">
        <v>166</v>
      </c>
      <c r="E20" s="93" t="s">
        <v>148</v>
      </c>
      <c r="F20" s="2"/>
    </row>
    <row r="21" spans="1:6" s="70" customFormat="1" x14ac:dyDescent="0.2">
      <c r="A21" s="94">
        <v>43326</v>
      </c>
      <c r="B21" s="91">
        <v>1008.29</v>
      </c>
      <c r="C21" s="92" t="s">
        <v>216</v>
      </c>
      <c r="D21" s="92" t="s">
        <v>168</v>
      </c>
      <c r="E21" s="93" t="s">
        <v>151</v>
      </c>
    </row>
    <row r="22" spans="1:6" s="70" customFormat="1" x14ac:dyDescent="0.2">
      <c r="A22" s="94">
        <v>43349</v>
      </c>
      <c r="B22" s="91">
        <v>704.09</v>
      </c>
      <c r="C22" s="92" t="s">
        <v>208</v>
      </c>
      <c r="D22" s="92" t="s">
        <v>169</v>
      </c>
      <c r="E22" s="93" t="s">
        <v>149</v>
      </c>
      <c r="F22" s="134"/>
    </row>
    <row r="23" spans="1:6" s="70" customFormat="1" x14ac:dyDescent="0.2">
      <c r="A23" s="94">
        <v>43349</v>
      </c>
      <c r="B23" s="91">
        <v>608.13</v>
      </c>
      <c r="C23" s="92" t="s">
        <v>208</v>
      </c>
      <c r="D23" s="92" t="s">
        <v>128</v>
      </c>
      <c r="E23" s="93" t="s">
        <v>149</v>
      </c>
    </row>
    <row r="24" spans="1:6" s="70" customFormat="1" x14ac:dyDescent="0.2">
      <c r="A24" s="94">
        <v>43349</v>
      </c>
      <c r="B24" s="91">
        <v>63.56</v>
      </c>
      <c r="C24" s="92" t="s">
        <v>208</v>
      </c>
      <c r="D24" s="92" t="s">
        <v>170</v>
      </c>
      <c r="E24" s="93" t="s">
        <v>149</v>
      </c>
    </row>
    <row r="25" spans="1:6" s="70" customFormat="1" x14ac:dyDescent="0.2">
      <c r="A25" s="94">
        <v>43433</v>
      </c>
      <c r="B25" s="91">
        <v>393.73</v>
      </c>
      <c r="C25" s="92" t="s">
        <v>208</v>
      </c>
      <c r="D25" s="92" t="s">
        <v>128</v>
      </c>
      <c r="E25" s="93" t="s">
        <v>151</v>
      </c>
    </row>
    <row r="26" spans="1:6" s="70" customFormat="1" x14ac:dyDescent="0.2">
      <c r="A26" s="94">
        <v>43433</v>
      </c>
      <c r="B26" s="91">
        <v>62.18</v>
      </c>
      <c r="C26" s="92" t="s">
        <v>208</v>
      </c>
      <c r="D26" s="92" t="s">
        <v>171</v>
      </c>
      <c r="E26" s="93" t="s">
        <v>151</v>
      </c>
    </row>
    <row r="27" spans="1:6" s="70" customFormat="1" x14ac:dyDescent="0.2">
      <c r="A27" s="94">
        <v>43434</v>
      </c>
      <c r="B27" s="91">
        <v>18.09</v>
      </c>
      <c r="C27" s="92" t="s">
        <v>208</v>
      </c>
      <c r="D27" s="92" t="s">
        <v>172</v>
      </c>
      <c r="E27" s="93" t="s">
        <v>152</v>
      </c>
    </row>
    <row r="28" spans="1:6" s="70" customFormat="1" x14ac:dyDescent="0.2">
      <c r="A28" s="94">
        <v>43434</v>
      </c>
      <c r="B28" s="91">
        <v>21.28</v>
      </c>
      <c r="C28" s="92" t="s">
        <v>208</v>
      </c>
      <c r="D28" s="92" t="s">
        <v>134</v>
      </c>
      <c r="E28" s="93" t="s">
        <v>151</v>
      </c>
    </row>
    <row r="29" spans="1:6" s="70" customFormat="1" x14ac:dyDescent="0.2">
      <c r="A29" s="94">
        <v>43521</v>
      </c>
      <c r="B29" s="91">
        <v>713.94</v>
      </c>
      <c r="C29" s="92" t="s">
        <v>181</v>
      </c>
      <c r="D29" s="92" t="s">
        <v>173</v>
      </c>
      <c r="E29" s="93" t="s">
        <v>152</v>
      </c>
    </row>
    <row r="30" spans="1:6" s="70" customFormat="1" x14ac:dyDescent="0.2">
      <c r="A30" s="94">
        <v>43521</v>
      </c>
      <c r="B30" s="91">
        <v>575.4</v>
      </c>
      <c r="C30" s="92" t="s">
        <v>181</v>
      </c>
      <c r="D30" s="92" t="s">
        <v>174</v>
      </c>
      <c r="E30" s="93" t="s">
        <v>151</v>
      </c>
    </row>
    <row r="31" spans="1:6" s="70" customFormat="1" x14ac:dyDescent="0.2">
      <c r="A31" s="94">
        <v>43520</v>
      </c>
      <c r="B31" s="91">
        <v>569.24</v>
      </c>
      <c r="C31" s="92" t="s">
        <v>181</v>
      </c>
      <c r="D31" s="92" t="s">
        <v>175</v>
      </c>
      <c r="E31" s="93" t="s">
        <v>151</v>
      </c>
    </row>
    <row r="32" spans="1:6" s="70" customFormat="1" x14ac:dyDescent="0.2">
      <c r="A32" s="94">
        <v>43521</v>
      </c>
      <c r="B32" s="91">
        <v>383.6</v>
      </c>
      <c r="C32" s="92" t="s">
        <v>181</v>
      </c>
      <c r="D32" s="92" t="s">
        <v>128</v>
      </c>
      <c r="E32" s="93" t="s">
        <v>151</v>
      </c>
    </row>
    <row r="33" spans="1:5" s="70" customFormat="1" x14ac:dyDescent="0.2">
      <c r="A33" s="94">
        <v>43521</v>
      </c>
      <c r="B33" s="91">
        <v>20.03</v>
      </c>
      <c r="C33" s="92" t="s">
        <v>181</v>
      </c>
      <c r="D33" s="92" t="s">
        <v>176</v>
      </c>
      <c r="E33" s="93" t="s">
        <v>151</v>
      </c>
    </row>
    <row r="34" spans="1:5" s="70" customFormat="1" x14ac:dyDescent="0.2">
      <c r="A34" s="94">
        <v>43521</v>
      </c>
      <c r="B34" s="91">
        <v>15.22</v>
      </c>
      <c r="C34" s="92" t="s">
        <v>181</v>
      </c>
      <c r="D34" s="92" t="s">
        <v>160</v>
      </c>
      <c r="E34" s="93" t="s">
        <v>151</v>
      </c>
    </row>
    <row r="35" spans="1:5" s="70" customFormat="1" x14ac:dyDescent="0.2">
      <c r="A35" s="94">
        <v>43522</v>
      </c>
      <c r="B35" s="91">
        <v>540.78</v>
      </c>
      <c r="C35" s="92" t="s">
        <v>181</v>
      </c>
      <c r="D35" s="92" t="s">
        <v>177</v>
      </c>
      <c r="E35" s="93" t="s">
        <v>151</v>
      </c>
    </row>
    <row r="36" spans="1:5" s="70" customFormat="1" x14ac:dyDescent="0.2">
      <c r="A36" s="94">
        <v>43522</v>
      </c>
      <c r="B36" s="91">
        <v>94.96</v>
      </c>
      <c r="C36" s="92" t="s">
        <v>181</v>
      </c>
      <c r="D36" s="92" t="s">
        <v>171</v>
      </c>
      <c r="E36" s="93" t="s">
        <v>151</v>
      </c>
    </row>
    <row r="37" spans="1:5" s="70" customFormat="1" x14ac:dyDescent="0.2">
      <c r="A37" s="94">
        <v>43522</v>
      </c>
      <c r="B37" s="91">
        <v>362.66</v>
      </c>
      <c r="C37" s="92" t="s">
        <v>181</v>
      </c>
      <c r="D37" s="92" t="s">
        <v>178</v>
      </c>
      <c r="E37" s="93" t="s">
        <v>149</v>
      </c>
    </row>
    <row r="38" spans="1:5" s="70" customFormat="1" x14ac:dyDescent="0.2">
      <c r="A38" s="94">
        <v>43522</v>
      </c>
      <c r="B38" s="91">
        <v>64.16</v>
      </c>
      <c r="C38" s="92" t="s">
        <v>181</v>
      </c>
      <c r="D38" s="92" t="s">
        <v>179</v>
      </c>
      <c r="E38" s="93" t="s">
        <v>149</v>
      </c>
    </row>
    <row r="39" spans="1:5" s="70" customFormat="1" x14ac:dyDescent="0.2">
      <c r="A39" s="94">
        <v>43523</v>
      </c>
      <c r="B39" s="91">
        <v>47.24</v>
      </c>
      <c r="C39" s="92" t="s">
        <v>181</v>
      </c>
      <c r="D39" s="92" t="s">
        <v>179</v>
      </c>
      <c r="E39" s="93" t="s">
        <v>149</v>
      </c>
    </row>
    <row r="40" spans="1:5" s="70" customFormat="1" x14ac:dyDescent="0.2">
      <c r="A40" s="94">
        <v>43523</v>
      </c>
      <c r="B40" s="91">
        <v>42.87</v>
      </c>
      <c r="C40" s="92" t="s">
        <v>181</v>
      </c>
      <c r="D40" s="92" t="s">
        <v>180</v>
      </c>
      <c r="E40" s="93" t="s">
        <v>149</v>
      </c>
    </row>
    <row r="41" spans="1:5" s="70" customFormat="1" x14ac:dyDescent="0.2">
      <c r="A41" s="94">
        <v>43531</v>
      </c>
      <c r="B41" s="91">
        <v>94.24</v>
      </c>
      <c r="C41" s="92" t="s">
        <v>210</v>
      </c>
      <c r="D41" s="92" t="s">
        <v>131</v>
      </c>
      <c r="E41" s="93" t="s">
        <v>151</v>
      </c>
    </row>
    <row r="42" spans="1:5" s="70" customFormat="1" x14ac:dyDescent="0.2">
      <c r="A42" s="94">
        <v>43531</v>
      </c>
      <c r="B42" s="91">
        <v>696.58</v>
      </c>
      <c r="C42" s="92" t="s">
        <v>210</v>
      </c>
      <c r="D42" s="92" t="s">
        <v>177</v>
      </c>
      <c r="E42" s="93" t="s">
        <v>151</v>
      </c>
    </row>
    <row r="43" spans="1:5" s="70" customFormat="1" x14ac:dyDescent="0.2">
      <c r="A43" s="94">
        <v>43531</v>
      </c>
      <c r="B43" s="91">
        <v>455.07</v>
      </c>
      <c r="C43" s="92" t="s">
        <v>210</v>
      </c>
      <c r="D43" s="92" t="s">
        <v>128</v>
      </c>
      <c r="E43" s="93" t="s">
        <v>151</v>
      </c>
    </row>
    <row r="44" spans="1:5" s="70" customFormat="1" ht="25.5" x14ac:dyDescent="0.2">
      <c r="A44" s="94">
        <v>43607</v>
      </c>
      <c r="B44" s="91">
        <v>1530.85</v>
      </c>
      <c r="C44" s="92" t="s">
        <v>154</v>
      </c>
      <c r="D44" s="92" t="s">
        <v>128</v>
      </c>
      <c r="E44" s="93" t="s">
        <v>150</v>
      </c>
    </row>
    <row r="45" spans="1:5" s="70" customFormat="1" ht="25.5" x14ac:dyDescent="0.2">
      <c r="A45" s="94">
        <v>43609</v>
      </c>
      <c r="B45" s="91">
        <v>163.41</v>
      </c>
      <c r="C45" s="92" t="s">
        <v>182</v>
      </c>
      <c r="D45" s="92" t="s">
        <v>130</v>
      </c>
      <c r="E45" s="93" t="s">
        <v>150</v>
      </c>
    </row>
    <row r="46" spans="1:5" s="70" customFormat="1" ht="25.5" x14ac:dyDescent="0.2">
      <c r="A46" s="94">
        <v>43607</v>
      </c>
      <c r="B46" s="91">
        <v>8697.89</v>
      </c>
      <c r="C46" s="92" t="s">
        <v>182</v>
      </c>
      <c r="D46" s="92" t="s">
        <v>183</v>
      </c>
      <c r="E46" s="93" t="s">
        <v>150</v>
      </c>
    </row>
    <row r="47" spans="1:5" s="70" customFormat="1" ht="25.5" x14ac:dyDescent="0.2">
      <c r="A47" s="94">
        <v>43607</v>
      </c>
      <c r="B47" s="91">
        <v>728</v>
      </c>
      <c r="C47" s="92" t="s">
        <v>182</v>
      </c>
      <c r="D47" s="92" t="s">
        <v>184</v>
      </c>
      <c r="E47" s="93" t="s">
        <v>150</v>
      </c>
    </row>
    <row r="48" spans="1:5" s="70" customFormat="1" ht="25.5" x14ac:dyDescent="0.2">
      <c r="A48" s="94">
        <v>43608</v>
      </c>
      <c r="B48" s="91">
        <v>20.9</v>
      </c>
      <c r="C48" s="92" t="s">
        <v>182</v>
      </c>
      <c r="D48" s="92" t="s">
        <v>131</v>
      </c>
      <c r="E48" s="93" t="s">
        <v>150</v>
      </c>
    </row>
    <row r="49" spans="1:6" s="70" customFormat="1" ht="25.5" x14ac:dyDescent="0.2">
      <c r="A49" s="94">
        <v>43607</v>
      </c>
      <c r="B49" s="91">
        <v>8.6</v>
      </c>
      <c r="C49" s="92" t="s">
        <v>182</v>
      </c>
      <c r="D49" s="92" t="s">
        <v>185</v>
      </c>
      <c r="E49" s="93" t="s">
        <v>150</v>
      </c>
    </row>
    <row r="50" spans="1:6" s="70" customFormat="1" x14ac:dyDescent="0.2">
      <c r="A50" s="94"/>
      <c r="B50" s="91"/>
      <c r="C50" s="92"/>
      <c r="D50" s="92"/>
      <c r="E50" s="93"/>
    </row>
    <row r="51" spans="1:6" s="70" customFormat="1" x14ac:dyDescent="0.2">
      <c r="A51" s="94">
        <v>43343</v>
      </c>
      <c r="B51" s="91">
        <v>15</v>
      </c>
      <c r="C51" s="92" t="s">
        <v>120</v>
      </c>
      <c r="D51" s="92" t="s">
        <v>127</v>
      </c>
      <c r="E51" s="93"/>
      <c r="F51" s="134"/>
    </row>
    <row r="52" spans="1:6" s="70" customFormat="1" x14ac:dyDescent="0.2">
      <c r="A52" s="94">
        <v>43343</v>
      </c>
      <c r="B52" s="91">
        <v>8</v>
      </c>
      <c r="C52" s="92" t="s">
        <v>121</v>
      </c>
      <c r="D52" s="92" t="s">
        <v>127</v>
      </c>
      <c r="E52" s="93"/>
      <c r="F52" s="134"/>
    </row>
    <row r="53" spans="1:6" s="134" customFormat="1" x14ac:dyDescent="0.2">
      <c r="A53" s="94">
        <v>43555</v>
      </c>
      <c r="B53" s="91">
        <v>15</v>
      </c>
      <c r="C53" s="92" t="s">
        <v>120</v>
      </c>
      <c r="D53" s="92" t="s">
        <v>127</v>
      </c>
      <c r="E53" s="93"/>
    </row>
    <row r="54" spans="1:6" s="134" customFormat="1" x14ac:dyDescent="0.2">
      <c r="A54" s="94">
        <v>43555</v>
      </c>
      <c r="B54" s="91">
        <v>15</v>
      </c>
      <c r="C54" s="92" t="s">
        <v>120</v>
      </c>
      <c r="D54" s="92" t="s">
        <v>127</v>
      </c>
      <c r="E54" s="93"/>
    </row>
    <row r="55" spans="1:6" s="134" customFormat="1" x14ac:dyDescent="0.2">
      <c r="A55" s="94">
        <v>43555</v>
      </c>
      <c r="B55" s="91">
        <v>15</v>
      </c>
      <c r="C55" s="92" t="s">
        <v>120</v>
      </c>
      <c r="D55" s="92" t="s">
        <v>127</v>
      </c>
      <c r="E55" s="93"/>
    </row>
    <row r="56" spans="1:6" s="134" customFormat="1" x14ac:dyDescent="0.2">
      <c r="A56" s="94">
        <v>43555</v>
      </c>
      <c r="B56" s="91">
        <v>4</v>
      </c>
      <c r="C56" s="92" t="s">
        <v>121</v>
      </c>
      <c r="D56" s="92" t="s">
        <v>127</v>
      </c>
      <c r="E56" s="93"/>
    </row>
    <row r="57" spans="1:6" s="134" customFormat="1" x14ac:dyDescent="0.2">
      <c r="A57" s="94">
        <v>43555</v>
      </c>
      <c r="B57" s="91">
        <v>4</v>
      </c>
      <c r="C57" s="92" t="s">
        <v>121</v>
      </c>
      <c r="D57" s="92" t="s">
        <v>127</v>
      </c>
      <c r="E57" s="93"/>
    </row>
    <row r="58" spans="1:6" s="134" customFormat="1" x14ac:dyDescent="0.2">
      <c r="A58" s="94">
        <v>43555</v>
      </c>
      <c r="B58" s="91">
        <v>4</v>
      </c>
      <c r="C58" s="92" t="s">
        <v>121</v>
      </c>
      <c r="D58" s="92" t="s">
        <v>127</v>
      </c>
      <c r="E58" s="93"/>
      <c r="F58" s="70"/>
    </row>
    <row r="59" spans="1:6" s="134" customFormat="1" x14ac:dyDescent="0.2">
      <c r="A59" s="94">
        <v>43555</v>
      </c>
      <c r="B59" s="91">
        <v>8</v>
      </c>
      <c r="C59" s="92" t="s">
        <v>121</v>
      </c>
      <c r="D59" s="92" t="s">
        <v>127</v>
      </c>
      <c r="E59" s="93"/>
      <c r="F59" s="70"/>
    </row>
    <row r="60" spans="1:6" s="134" customFormat="1" x14ac:dyDescent="0.2">
      <c r="A60" s="94">
        <v>43555</v>
      </c>
      <c r="B60" s="91">
        <v>15</v>
      </c>
      <c r="C60" s="92" t="s">
        <v>120</v>
      </c>
      <c r="D60" s="92" t="s">
        <v>127</v>
      </c>
      <c r="E60" s="93"/>
      <c r="F60" s="1"/>
    </row>
    <row r="61" spans="1:6" s="70" customFormat="1" x14ac:dyDescent="0.2">
      <c r="A61" s="94">
        <v>43616</v>
      </c>
      <c r="B61" s="91">
        <v>110</v>
      </c>
      <c r="C61" s="92" t="s">
        <v>126</v>
      </c>
      <c r="D61" s="92" t="s">
        <v>133</v>
      </c>
      <c r="E61" s="93"/>
      <c r="F61" s="1"/>
    </row>
    <row r="62" spans="1:6" s="70" customFormat="1" x14ac:dyDescent="0.2">
      <c r="A62" s="94">
        <v>43616</v>
      </c>
      <c r="B62" s="91">
        <v>110</v>
      </c>
      <c r="C62" s="92" t="s">
        <v>126</v>
      </c>
      <c r="D62" s="92" t="s">
        <v>133</v>
      </c>
      <c r="E62" s="93"/>
      <c r="F62" s="48"/>
    </row>
    <row r="63" spans="1:6" s="70" customFormat="1" x14ac:dyDescent="0.2">
      <c r="A63" s="94"/>
      <c r="B63" s="91"/>
      <c r="C63" s="92"/>
      <c r="D63" s="92"/>
      <c r="E63" s="93"/>
      <c r="F63" s="29"/>
    </row>
    <row r="64" spans="1:6" s="70" customFormat="1" ht="15" hidden="1" x14ac:dyDescent="0.2">
      <c r="A64" s="102"/>
      <c r="B64" s="103"/>
      <c r="C64" s="104"/>
      <c r="D64" s="104"/>
      <c r="E64" s="105"/>
      <c r="F64" s="49"/>
    </row>
    <row r="65" spans="1:6" ht="19.5" customHeight="1" x14ac:dyDescent="0.2">
      <c r="A65" s="106" t="s">
        <v>105</v>
      </c>
      <c r="B65" s="107">
        <f>SUM(B12:B64)</f>
        <v>19361.049999999996</v>
      </c>
      <c r="C65" s="108" t="str">
        <f>IF(SUBTOTAL(3,B12:B64)=SUBTOTAL(103,B12:B64),'Summary and sign-off'!$A$47,'Summary and sign-off'!$A$48)</f>
        <v>Check - there are no hidden rows with data</v>
      </c>
      <c r="D65" s="142" t="str">
        <f>IF('Summary and sign-off'!F54='Summary and sign-off'!F53,'Summary and sign-off'!A50,'Summary and sign-off'!A49)</f>
        <v>Check - each entry provides sufficient information</v>
      </c>
      <c r="E65" s="142"/>
      <c r="F65" s="50"/>
    </row>
    <row r="66" spans="1:6" ht="10.5" customHeight="1" x14ac:dyDescent="0.2">
      <c r="A66" s="29"/>
      <c r="B66" s="24"/>
      <c r="C66" s="29"/>
      <c r="D66" s="29"/>
      <c r="E66" s="29"/>
      <c r="F66" s="1"/>
    </row>
    <row r="67" spans="1:6" ht="24.75" customHeight="1" x14ac:dyDescent="0.2">
      <c r="A67" s="143" t="s">
        <v>58</v>
      </c>
      <c r="B67" s="143"/>
      <c r="C67" s="143"/>
      <c r="D67" s="143"/>
      <c r="E67" s="143"/>
      <c r="F67" s="1"/>
    </row>
    <row r="68" spans="1:6" ht="27" customHeight="1" x14ac:dyDescent="0.2">
      <c r="A68" s="37" t="s">
        <v>33</v>
      </c>
      <c r="B68" s="37" t="s">
        <v>15</v>
      </c>
      <c r="C68" s="37" t="s">
        <v>99</v>
      </c>
      <c r="D68" s="37" t="s">
        <v>68</v>
      </c>
      <c r="E68" s="37" t="s">
        <v>45</v>
      </c>
      <c r="F68" s="1"/>
    </row>
    <row r="69" spans="1:6" s="70" customFormat="1" hidden="1" x14ac:dyDescent="0.2">
      <c r="A69" s="94"/>
      <c r="B69" s="91"/>
      <c r="C69" s="92"/>
      <c r="D69" s="92"/>
      <c r="E69" s="93"/>
      <c r="F69" s="1"/>
    </row>
    <row r="70" spans="1:6" s="70" customFormat="1" x14ac:dyDescent="0.2">
      <c r="A70" s="94">
        <v>43293</v>
      </c>
      <c r="B70" s="91">
        <v>476.92</v>
      </c>
      <c r="C70" s="92" t="s">
        <v>188</v>
      </c>
      <c r="D70" s="92" t="s">
        <v>186</v>
      </c>
      <c r="E70" s="93" t="s">
        <v>153</v>
      </c>
      <c r="F70" s="17"/>
    </row>
    <row r="71" spans="1:6" s="70" customFormat="1" x14ac:dyDescent="0.2">
      <c r="A71" s="94">
        <v>43293</v>
      </c>
      <c r="B71" s="91">
        <v>77.22</v>
      </c>
      <c r="C71" s="92" t="s">
        <v>188</v>
      </c>
      <c r="D71" s="92" t="s">
        <v>187</v>
      </c>
      <c r="E71" s="93" t="s">
        <v>153</v>
      </c>
      <c r="F71" s="1"/>
    </row>
    <row r="72" spans="1:6" s="70" customFormat="1" x14ac:dyDescent="0.2">
      <c r="A72" s="94">
        <v>43293</v>
      </c>
      <c r="B72" s="91">
        <v>17.39</v>
      </c>
      <c r="C72" s="92" t="s">
        <v>188</v>
      </c>
      <c r="D72" s="92" t="s">
        <v>129</v>
      </c>
      <c r="E72" s="93" t="s">
        <v>152</v>
      </c>
    </row>
    <row r="73" spans="1:6" s="70" customFormat="1" x14ac:dyDescent="0.2">
      <c r="A73" s="94">
        <v>43299</v>
      </c>
      <c r="B73" s="91">
        <v>513.91</v>
      </c>
      <c r="C73" s="92" t="s">
        <v>211</v>
      </c>
      <c r="D73" s="92" t="s">
        <v>186</v>
      </c>
      <c r="E73" s="93" t="s">
        <v>153</v>
      </c>
      <c r="F73" s="1"/>
    </row>
    <row r="74" spans="1:6" s="70" customFormat="1" x14ac:dyDescent="0.2">
      <c r="A74" s="94">
        <v>43325</v>
      </c>
      <c r="B74" s="91">
        <v>299.66000000000003</v>
      </c>
      <c r="C74" s="92" t="s">
        <v>189</v>
      </c>
      <c r="D74" s="92" t="s">
        <v>190</v>
      </c>
      <c r="E74" s="93" t="s">
        <v>153</v>
      </c>
      <c r="F74" s="1"/>
    </row>
    <row r="75" spans="1:6" s="70" customFormat="1" x14ac:dyDescent="0.2">
      <c r="A75" s="94">
        <v>43325</v>
      </c>
      <c r="B75" s="91">
        <v>215.21</v>
      </c>
      <c r="C75" s="92" t="s">
        <v>192</v>
      </c>
      <c r="D75" s="92" t="s">
        <v>191</v>
      </c>
      <c r="E75" s="93" t="s">
        <v>153</v>
      </c>
      <c r="F75" s="1"/>
    </row>
    <row r="76" spans="1:6" s="70" customFormat="1" x14ac:dyDescent="0.2">
      <c r="A76" s="94">
        <v>43382</v>
      </c>
      <c r="B76" s="91">
        <v>78.09</v>
      </c>
      <c r="C76" s="92" t="s">
        <v>212</v>
      </c>
      <c r="D76" s="92" t="s">
        <v>193</v>
      </c>
      <c r="E76" s="93" t="s">
        <v>153</v>
      </c>
      <c r="F76" s="1"/>
    </row>
    <row r="77" spans="1:6" s="70" customFormat="1" x14ac:dyDescent="0.2">
      <c r="A77" s="94">
        <v>43382</v>
      </c>
      <c r="B77" s="91">
        <v>495.84</v>
      </c>
      <c r="C77" s="92" t="s">
        <v>212</v>
      </c>
      <c r="D77" s="92" t="s">
        <v>186</v>
      </c>
      <c r="E77" s="93" t="s">
        <v>153</v>
      </c>
      <c r="F77" s="17"/>
    </row>
    <row r="78" spans="1:6" s="70" customFormat="1" x14ac:dyDescent="0.2">
      <c r="A78" s="94">
        <v>43405</v>
      </c>
      <c r="B78" s="91">
        <v>86.03</v>
      </c>
      <c r="C78" s="92" t="s">
        <v>194</v>
      </c>
      <c r="D78" s="92" t="s">
        <v>136</v>
      </c>
      <c r="E78" s="93" t="s">
        <v>152</v>
      </c>
      <c r="F78" s="1"/>
    </row>
    <row r="79" spans="1:6" s="134" customFormat="1" x14ac:dyDescent="0.2">
      <c r="A79" s="94">
        <v>43441</v>
      </c>
      <c r="B79" s="91">
        <v>358.11</v>
      </c>
      <c r="C79" s="92" t="s">
        <v>213</v>
      </c>
      <c r="D79" s="92" t="s">
        <v>186</v>
      </c>
      <c r="E79" s="93" t="s">
        <v>153</v>
      </c>
      <c r="F79" s="1"/>
    </row>
    <row r="80" spans="1:6" s="70" customFormat="1" x14ac:dyDescent="0.2">
      <c r="A80" s="94">
        <v>43441</v>
      </c>
      <c r="B80" s="91">
        <v>78.17</v>
      </c>
      <c r="C80" s="92" t="s">
        <v>213</v>
      </c>
      <c r="D80" s="92" t="s">
        <v>195</v>
      </c>
      <c r="E80" s="93" t="s">
        <v>155</v>
      </c>
      <c r="F80" s="134"/>
    </row>
    <row r="81" spans="1:6" s="134" customFormat="1" x14ac:dyDescent="0.2">
      <c r="A81" s="94">
        <v>43448</v>
      </c>
      <c r="B81" s="91">
        <v>486.38</v>
      </c>
      <c r="C81" s="92" t="s">
        <v>197</v>
      </c>
      <c r="D81" s="92" t="s">
        <v>186</v>
      </c>
      <c r="E81" s="93" t="s">
        <v>153</v>
      </c>
    </row>
    <row r="82" spans="1:6" s="70" customFormat="1" x14ac:dyDescent="0.2">
      <c r="A82" s="94">
        <v>43448</v>
      </c>
      <c r="B82" s="91">
        <v>98.9</v>
      </c>
      <c r="C82" s="92" t="s">
        <v>197</v>
      </c>
      <c r="D82" s="92" t="s">
        <v>196</v>
      </c>
      <c r="E82" s="93" t="s">
        <v>155</v>
      </c>
      <c r="F82" s="1"/>
    </row>
    <row r="83" spans="1:6" s="134" customFormat="1" x14ac:dyDescent="0.2">
      <c r="A83" s="94">
        <v>43448</v>
      </c>
      <c r="B83" s="91">
        <v>78.7</v>
      </c>
      <c r="C83" s="92" t="s">
        <v>197</v>
      </c>
      <c r="D83" s="92" t="s">
        <v>131</v>
      </c>
      <c r="E83" s="93" t="s">
        <v>153</v>
      </c>
      <c r="F83" s="1"/>
    </row>
    <row r="84" spans="1:6" s="134" customFormat="1" x14ac:dyDescent="0.2">
      <c r="A84" s="94">
        <v>43448</v>
      </c>
      <c r="B84" s="91">
        <v>29.57</v>
      </c>
      <c r="C84" s="92" t="s">
        <v>197</v>
      </c>
      <c r="D84" s="92" t="s">
        <v>132</v>
      </c>
      <c r="E84" s="93" t="s">
        <v>152</v>
      </c>
      <c r="F84" s="1"/>
    </row>
    <row r="85" spans="1:6" s="70" customFormat="1" x14ac:dyDescent="0.2">
      <c r="A85" s="94">
        <v>43448</v>
      </c>
      <c r="B85" s="91">
        <v>32.700000000000003</v>
      </c>
      <c r="C85" s="92" t="s">
        <v>197</v>
      </c>
      <c r="D85" s="92" t="s">
        <v>186</v>
      </c>
      <c r="E85" s="93" t="s">
        <v>153</v>
      </c>
      <c r="F85" s="1"/>
    </row>
    <row r="86" spans="1:6" s="70" customFormat="1" x14ac:dyDescent="0.2">
      <c r="A86" s="94">
        <v>43518</v>
      </c>
      <c r="B86" s="91">
        <v>83.5</v>
      </c>
      <c r="C86" s="92" t="s">
        <v>199</v>
      </c>
      <c r="D86" s="92" t="s">
        <v>198</v>
      </c>
      <c r="E86" s="93" t="s">
        <v>153</v>
      </c>
      <c r="F86" s="133"/>
    </row>
    <row r="87" spans="1:6" s="70" customFormat="1" x14ac:dyDescent="0.2">
      <c r="A87" s="94">
        <v>43518</v>
      </c>
      <c r="B87" s="91">
        <v>461.42</v>
      </c>
      <c r="C87" s="92" t="s">
        <v>199</v>
      </c>
      <c r="D87" s="92" t="s">
        <v>186</v>
      </c>
      <c r="E87" s="93" t="s">
        <v>153</v>
      </c>
      <c r="F87" s="1"/>
    </row>
    <row r="88" spans="1:6" s="70" customFormat="1" x14ac:dyDescent="0.2">
      <c r="A88" s="94">
        <v>43517</v>
      </c>
      <c r="B88" s="91">
        <v>74.61</v>
      </c>
      <c r="C88" s="92" t="s">
        <v>199</v>
      </c>
      <c r="D88" s="92" t="s">
        <v>187</v>
      </c>
      <c r="E88" s="93" t="s">
        <v>153</v>
      </c>
      <c r="F88" s="1"/>
    </row>
    <row r="89" spans="1:6" s="134" customFormat="1" x14ac:dyDescent="0.2">
      <c r="A89" s="94">
        <v>43517</v>
      </c>
      <c r="B89" s="91">
        <v>191.3</v>
      </c>
      <c r="C89" s="92" t="s">
        <v>199</v>
      </c>
      <c r="D89" s="92" t="s">
        <v>128</v>
      </c>
      <c r="E89" s="93" t="s">
        <v>153</v>
      </c>
      <c r="F89" s="1"/>
    </row>
    <row r="90" spans="1:6" s="70" customFormat="1" x14ac:dyDescent="0.2">
      <c r="A90" s="94">
        <v>43517</v>
      </c>
      <c r="B90" s="91">
        <v>37.65</v>
      </c>
      <c r="C90" s="92" t="s">
        <v>199</v>
      </c>
      <c r="D90" s="92" t="s">
        <v>200</v>
      </c>
      <c r="E90" s="93" t="s">
        <v>152</v>
      </c>
      <c r="F90" s="1"/>
    </row>
    <row r="91" spans="1:6" s="70" customFormat="1" x14ac:dyDescent="0.2">
      <c r="A91" s="94">
        <v>43528</v>
      </c>
      <c r="B91" s="91">
        <v>602.59</v>
      </c>
      <c r="C91" s="92" t="s">
        <v>214</v>
      </c>
      <c r="D91" s="92" t="s">
        <v>201</v>
      </c>
      <c r="E91" s="93" t="s">
        <v>157</v>
      </c>
      <c r="F91" s="1"/>
    </row>
    <row r="92" spans="1:6" s="70" customFormat="1" x14ac:dyDescent="0.2">
      <c r="A92" s="94">
        <v>43528</v>
      </c>
      <c r="B92" s="91">
        <v>26.96</v>
      </c>
      <c r="C92" s="92" t="s">
        <v>214</v>
      </c>
      <c r="D92" s="92" t="s">
        <v>129</v>
      </c>
      <c r="E92" s="93" t="s">
        <v>152</v>
      </c>
      <c r="F92" s="1"/>
    </row>
    <row r="93" spans="1:6" s="70" customFormat="1" x14ac:dyDescent="0.2">
      <c r="A93" s="94">
        <v>43592</v>
      </c>
      <c r="B93" s="91">
        <v>325.39</v>
      </c>
      <c r="C93" s="92" t="s">
        <v>215</v>
      </c>
      <c r="D93" s="92" t="s">
        <v>202</v>
      </c>
      <c r="E93" s="93" t="s">
        <v>156</v>
      </c>
      <c r="F93" s="1"/>
    </row>
    <row r="94" spans="1:6" s="70" customFormat="1" x14ac:dyDescent="0.2">
      <c r="A94" s="94">
        <v>43592</v>
      </c>
      <c r="B94" s="91">
        <v>-325.39</v>
      </c>
      <c r="C94" s="92" t="s">
        <v>215</v>
      </c>
      <c r="D94" s="92" t="s">
        <v>202</v>
      </c>
      <c r="E94" s="93" t="s">
        <v>156</v>
      </c>
      <c r="F94" s="1"/>
    </row>
    <row r="95" spans="1:6" s="70" customFormat="1" x14ac:dyDescent="0.2">
      <c r="A95" s="94">
        <v>43592</v>
      </c>
      <c r="B95" s="91">
        <v>26.09</v>
      </c>
      <c r="C95" s="92" t="s">
        <v>203</v>
      </c>
      <c r="D95" s="92" t="s">
        <v>129</v>
      </c>
      <c r="E95" s="93" t="s">
        <v>152</v>
      </c>
      <c r="F95" s="1"/>
    </row>
    <row r="96" spans="1:6" s="70" customFormat="1" x14ac:dyDescent="0.2">
      <c r="A96" s="94">
        <v>43600</v>
      </c>
      <c r="B96" s="91">
        <v>187.83</v>
      </c>
      <c r="C96" s="92" t="s">
        <v>207</v>
      </c>
      <c r="D96" s="92" t="s">
        <v>128</v>
      </c>
      <c r="E96" s="93" t="s">
        <v>153</v>
      </c>
      <c r="F96" s="1"/>
    </row>
    <row r="97" spans="1:6" s="70" customFormat="1" x14ac:dyDescent="0.2">
      <c r="A97" s="94">
        <v>43600</v>
      </c>
      <c r="B97" s="91">
        <v>76.17</v>
      </c>
      <c r="C97" s="92" t="s">
        <v>207</v>
      </c>
      <c r="D97" s="92" t="s">
        <v>204</v>
      </c>
      <c r="E97" s="93" t="s">
        <v>153</v>
      </c>
      <c r="F97" s="1"/>
    </row>
    <row r="98" spans="1:6" s="70" customFormat="1" x14ac:dyDescent="0.2">
      <c r="A98" s="94">
        <v>43599</v>
      </c>
      <c r="B98" s="91">
        <v>184.22</v>
      </c>
      <c r="C98" s="92" t="s">
        <v>207</v>
      </c>
      <c r="D98" s="92" t="s">
        <v>191</v>
      </c>
      <c r="E98" s="93" t="s">
        <v>153</v>
      </c>
      <c r="F98" s="1"/>
    </row>
    <row r="99" spans="1:6" s="70" customFormat="1" x14ac:dyDescent="0.2">
      <c r="A99" s="94">
        <v>43600</v>
      </c>
      <c r="B99" s="91">
        <v>98.14</v>
      </c>
      <c r="C99" s="92" t="s">
        <v>207</v>
      </c>
      <c r="D99" s="92" t="s">
        <v>205</v>
      </c>
      <c r="E99" s="93" t="s">
        <v>153</v>
      </c>
      <c r="F99" s="1"/>
    </row>
    <row r="100" spans="1:6" s="70" customFormat="1" x14ac:dyDescent="0.2">
      <c r="A100" s="94">
        <v>43600</v>
      </c>
      <c r="B100" s="91">
        <v>70.349999999999994</v>
      </c>
      <c r="C100" s="92" t="s">
        <v>207</v>
      </c>
      <c r="D100" s="92" t="s">
        <v>206</v>
      </c>
      <c r="E100" s="93" t="s">
        <v>153</v>
      </c>
      <c r="F100" s="1"/>
    </row>
    <row r="101" spans="1:6" s="70" customFormat="1" x14ac:dyDescent="0.2">
      <c r="A101" s="94">
        <v>43600</v>
      </c>
      <c r="B101" s="91">
        <v>51.48</v>
      </c>
      <c r="C101" s="92" t="s">
        <v>207</v>
      </c>
      <c r="D101" s="92" t="s">
        <v>129</v>
      </c>
      <c r="E101" s="93" t="s">
        <v>152</v>
      </c>
      <c r="F101" s="1"/>
    </row>
    <row r="102" spans="1:6" s="70" customFormat="1" x14ac:dyDescent="0.2">
      <c r="A102" s="94">
        <v>43635</v>
      </c>
      <c r="B102" s="91">
        <v>351.22</v>
      </c>
      <c r="C102" s="92" t="s">
        <v>219</v>
      </c>
      <c r="D102" s="92" t="s">
        <v>186</v>
      </c>
      <c r="E102" s="93" t="s">
        <v>153</v>
      </c>
      <c r="F102" s="1"/>
    </row>
    <row r="103" spans="1:6" s="70" customFormat="1" x14ac:dyDescent="0.2">
      <c r="A103" s="94">
        <v>43635</v>
      </c>
      <c r="B103" s="91">
        <v>176.52</v>
      </c>
      <c r="C103" s="92" t="s">
        <v>219</v>
      </c>
      <c r="D103" s="92" t="s">
        <v>128</v>
      </c>
      <c r="E103" s="93" t="s">
        <v>153</v>
      </c>
      <c r="F103" s="1"/>
    </row>
    <row r="104" spans="1:6" s="70" customFormat="1" x14ac:dyDescent="0.2">
      <c r="A104" s="94">
        <v>43635</v>
      </c>
      <c r="B104" s="91">
        <v>68.260000000000005</v>
      </c>
      <c r="C104" s="92" t="s">
        <v>219</v>
      </c>
      <c r="D104" s="92" t="s">
        <v>187</v>
      </c>
      <c r="E104" s="93" t="s">
        <v>153</v>
      </c>
      <c r="F104" s="1"/>
    </row>
    <row r="105" spans="1:6" s="70" customFormat="1" x14ac:dyDescent="0.2">
      <c r="A105" s="94">
        <v>43635</v>
      </c>
      <c r="B105" s="91">
        <v>58.26</v>
      </c>
      <c r="C105" s="92" t="s">
        <v>219</v>
      </c>
      <c r="D105" s="92" t="s">
        <v>129</v>
      </c>
      <c r="E105" s="93" t="s">
        <v>152</v>
      </c>
      <c r="F105" s="1"/>
    </row>
    <row r="106" spans="1:6" s="70" customFormat="1" x14ac:dyDescent="0.2">
      <c r="A106" s="94">
        <v>43635</v>
      </c>
      <c r="B106" s="91">
        <v>73.91</v>
      </c>
      <c r="C106" s="92" t="s">
        <v>219</v>
      </c>
      <c r="D106" s="92" t="s">
        <v>195</v>
      </c>
      <c r="E106" s="93" t="s">
        <v>153</v>
      </c>
      <c r="F106" s="1"/>
    </row>
    <row r="107" spans="1:6" s="70" customFormat="1" x14ac:dyDescent="0.2">
      <c r="A107" s="94"/>
      <c r="B107" s="91"/>
      <c r="C107" s="92"/>
      <c r="D107" s="92"/>
      <c r="E107" s="93"/>
      <c r="F107" s="1"/>
    </row>
    <row r="108" spans="1:6" s="70" customFormat="1" x14ac:dyDescent="0.2">
      <c r="A108" s="94">
        <v>43312</v>
      </c>
      <c r="B108" s="91">
        <v>15</v>
      </c>
      <c r="C108" s="92" t="s">
        <v>123</v>
      </c>
      <c r="D108" s="92" t="s">
        <v>127</v>
      </c>
      <c r="E108" s="93"/>
      <c r="F108" s="1"/>
    </row>
    <row r="109" spans="1:6" s="70" customFormat="1" x14ac:dyDescent="0.2">
      <c r="A109" s="94">
        <v>43312</v>
      </c>
      <c r="B109" s="91">
        <v>8</v>
      </c>
      <c r="C109" s="92" t="s">
        <v>122</v>
      </c>
      <c r="D109" s="92" t="s">
        <v>127</v>
      </c>
      <c r="E109" s="93"/>
      <c r="F109" s="1"/>
    </row>
    <row r="110" spans="1:6" s="70" customFormat="1" x14ac:dyDescent="0.2">
      <c r="A110" s="94">
        <v>43312</v>
      </c>
      <c r="B110" s="91">
        <v>15</v>
      </c>
      <c r="C110" s="92" t="s">
        <v>123</v>
      </c>
      <c r="D110" s="92" t="s">
        <v>127</v>
      </c>
      <c r="E110" s="93"/>
      <c r="F110" s="1"/>
    </row>
    <row r="111" spans="1:6" s="70" customFormat="1" x14ac:dyDescent="0.2">
      <c r="A111" s="94">
        <v>43312</v>
      </c>
      <c r="B111" s="91">
        <v>8</v>
      </c>
      <c r="C111" s="92" t="s">
        <v>122</v>
      </c>
      <c r="D111" s="92" t="s">
        <v>127</v>
      </c>
      <c r="E111" s="93"/>
      <c r="F111" s="1"/>
    </row>
    <row r="112" spans="1:6" s="70" customFormat="1" x14ac:dyDescent="0.2">
      <c r="A112" s="94">
        <v>43312</v>
      </c>
      <c r="B112" s="91">
        <v>15</v>
      </c>
      <c r="C112" s="92" t="s">
        <v>123</v>
      </c>
      <c r="D112" s="92" t="s">
        <v>127</v>
      </c>
      <c r="E112" s="93"/>
      <c r="F112" s="1"/>
    </row>
    <row r="113" spans="1:6" s="70" customFormat="1" x14ac:dyDescent="0.2">
      <c r="A113" s="94">
        <v>43373</v>
      </c>
      <c r="B113" s="91">
        <v>4</v>
      </c>
      <c r="C113" s="92" t="s">
        <v>122</v>
      </c>
      <c r="D113" s="92" t="s">
        <v>127</v>
      </c>
      <c r="E113" s="93"/>
      <c r="F113" s="1"/>
    </row>
    <row r="114" spans="1:6" s="70" customFormat="1" x14ac:dyDescent="0.2">
      <c r="A114" s="94">
        <v>43373</v>
      </c>
      <c r="B114" s="91">
        <v>5</v>
      </c>
      <c r="C114" s="92" t="s">
        <v>124</v>
      </c>
      <c r="D114" s="92" t="s">
        <v>127</v>
      </c>
      <c r="E114" s="93"/>
      <c r="F114" s="1"/>
    </row>
    <row r="115" spans="1:6" s="70" customFormat="1" x14ac:dyDescent="0.2">
      <c r="A115" s="94">
        <v>43434</v>
      </c>
      <c r="B115" s="91">
        <v>15</v>
      </c>
      <c r="C115" s="92" t="s">
        <v>120</v>
      </c>
      <c r="D115" s="92" t="s">
        <v>135</v>
      </c>
      <c r="E115" s="93"/>
      <c r="F115" s="1"/>
    </row>
    <row r="116" spans="1:6" s="70" customFormat="1" x14ac:dyDescent="0.2">
      <c r="A116" s="94">
        <v>43434</v>
      </c>
      <c r="B116" s="91">
        <v>8</v>
      </c>
      <c r="C116" s="92" t="s">
        <v>121</v>
      </c>
      <c r="D116" s="92" t="s">
        <v>135</v>
      </c>
      <c r="E116" s="93"/>
      <c r="F116" s="1"/>
    </row>
    <row r="117" spans="1:6" s="70" customFormat="1" x14ac:dyDescent="0.2">
      <c r="A117" s="94">
        <v>43434</v>
      </c>
      <c r="B117" s="91">
        <v>15</v>
      </c>
      <c r="C117" s="92" t="s">
        <v>123</v>
      </c>
      <c r="D117" s="92" t="s">
        <v>135</v>
      </c>
      <c r="E117" s="93"/>
      <c r="F117" s="1"/>
    </row>
    <row r="118" spans="1:6" s="70" customFormat="1" x14ac:dyDescent="0.2">
      <c r="A118" s="94">
        <v>43434</v>
      </c>
      <c r="B118" s="91">
        <v>8</v>
      </c>
      <c r="C118" s="92" t="s">
        <v>122</v>
      </c>
      <c r="D118" s="92" t="s">
        <v>135</v>
      </c>
      <c r="E118" s="93"/>
      <c r="F118" s="1"/>
    </row>
    <row r="119" spans="1:6" s="70" customFormat="1" x14ac:dyDescent="0.2">
      <c r="A119" s="94">
        <v>43465</v>
      </c>
      <c r="B119" s="91">
        <v>15</v>
      </c>
      <c r="C119" s="92" t="s">
        <v>123</v>
      </c>
      <c r="D119" s="92" t="s">
        <v>127</v>
      </c>
      <c r="E119" s="93"/>
      <c r="F119" s="1"/>
    </row>
    <row r="120" spans="1:6" s="70" customFormat="1" x14ac:dyDescent="0.2">
      <c r="A120" s="94">
        <v>43465</v>
      </c>
      <c r="B120" s="91">
        <v>8</v>
      </c>
      <c r="C120" s="92" t="s">
        <v>122</v>
      </c>
      <c r="D120" s="92" t="s">
        <v>127</v>
      </c>
      <c r="E120" s="93"/>
      <c r="F120" s="1"/>
    </row>
    <row r="121" spans="1:6" s="70" customFormat="1" x14ac:dyDescent="0.2">
      <c r="A121" s="94">
        <v>43496</v>
      </c>
      <c r="B121" s="91">
        <v>15</v>
      </c>
      <c r="C121" s="92" t="s">
        <v>125</v>
      </c>
      <c r="D121" s="92" t="s">
        <v>127</v>
      </c>
      <c r="E121" s="93"/>
      <c r="F121" s="1"/>
    </row>
    <row r="122" spans="1:6" s="70" customFormat="1" x14ac:dyDescent="0.2">
      <c r="A122" s="94">
        <v>43496</v>
      </c>
      <c r="B122" s="91">
        <v>5</v>
      </c>
      <c r="C122" s="92" t="s">
        <v>124</v>
      </c>
      <c r="D122" s="92" t="s">
        <v>127</v>
      </c>
      <c r="E122" s="93"/>
      <c r="F122" s="133"/>
    </row>
    <row r="123" spans="1:6" s="70" customFormat="1" x14ac:dyDescent="0.2">
      <c r="A123" s="94">
        <v>43496</v>
      </c>
      <c r="B123" s="91">
        <v>15</v>
      </c>
      <c r="C123" s="92" t="s">
        <v>123</v>
      </c>
      <c r="D123" s="92" t="s">
        <v>127</v>
      </c>
      <c r="E123" s="93"/>
      <c r="F123" s="133"/>
    </row>
    <row r="124" spans="1:6" s="70" customFormat="1" x14ac:dyDescent="0.2">
      <c r="A124" s="94">
        <v>43496</v>
      </c>
      <c r="B124" s="91">
        <v>8</v>
      </c>
      <c r="C124" s="92" t="s">
        <v>122</v>
      </c>
      <c r="D124" s="92" t="s">
        <v>127</v>
      </c>
      <c r="E124" s="93"/>
      <c r="F124" s="133"/>
    </row>
    <row r="125" spans="1:6" s="134" customFormat="1" x14ac:dyDescent="0.2">
      <c r="A125" s="94">
        <v>43555</v>
      </c>
      <c r="B125" s="91">
        <v>5</v>
      </c>
      <c r="C125" s="92" t="s">
        <v>124</v>
      </c>
      <c r="D125" s="92" t="s">
        <v>127</v>
      </c>
      <c r="E125" s="93"/>
      <c r="F125" s="133"/>
    </row>
    <row r="126" spans="1:6" s="134" customFormat="1" x14ac:dyDescent="0.2">
      <c r="A126" s="94">
        <v>43555</v>
      </c>
      <c r="B126" s="91">
        <v>15</v>
      </c>
      <c r="C126" s="92" t="s">
        <v>123</v>
      </c>
      <c r="D126" s="92" t="s">
        <v>127</v>
      </c>
      <c r="E126" s="93"/>
      <c r="F126" s="133"/>
    </row>
    <row r="127" spans="1:6" s="134" customFormat="1" x14ac:dyDescent="0.2">
      <c r="A127" s="94">
        <v>43555</v>
      </c>
      <c r="B127" s="91">
        <v>8</v>
      </c>
      <c r="C127" s="92" t="s">
        <v>122</v>
      </c>
      <c r="D127" s="92" t="s">
        <v>127</v>
      </c>
      <c r="E127" s="93"/>
      <c r="F127" s="133"/>
    </row>
    <row r="128" spans="1:6" s="134" customFormat="1" x14ac:dyDescent="0.2">
      <c r="A128" s="94">
        <v>43555</v>
      </c>
      <c r="B128" s="91">
        <v>15</v>
      </c>
      <c r="C128" s="92" t="s">
        <v>123</v>
      </c>
      <c r="D128" s="92" t="s">
        <v>127</v>
      </c>
      <c r="E128" s="93"/>
      <c r="F128" s="133"/>
    </row>
    <row r="129" spans="1:6" s="134" customFormat="1" x14ac:dyDescent="0.2">
      <c r="A129" s="94">
        <v>43555</v>
      </c>
      <c r="B129" s="91">
        <v>8</v>
      </c>
      <c r="C129" s="92" t="s">
        <v>122</v>
      </c>
      <c r="D129" s="92" t="s">
        <v>127</v>
      </c>
      <c r="E129" s="93"/>
      <c r="F129" s="133"/>
    </row>
    <row r="130" spans="1:6" s="134" customFormat="1" x14ac:dyDescent="0.2">
      <c r="A130" s="94">
        <v>43616</v>
      </c>
      <c r="B130" s="91">
        <v>15</v>
      </c>
      <c r="C130" s="92" t="s">
        <v>123</v>
      </c>
      <c r="D130" s="92" t="s">
        <v>127</v>
      </c>
      <c r="E130" s="93"/>
      <c r="F130" s="133"/>
    </row>
    <row r="131" spans="1:6" s="134" customFormat="1" x14ac:dyDescent="0.2">
      <c r="A131" s="94">
        <v>43616</v>
      </c>
      <c r="B131" s="91">
        <v>15</v>
      </c>
      <c r="C131" s="92" t="s">
        <v>123</v>
      </c>
      <c r="D131" s="92" t="s">
        <v>127</v>
      </c>
      <c r="E131" s="93"/>
      <c r="F131" s="1"/>
    </row>
    <row r="132" spans="1:6" s="134" customFormat="1" x14ac:dyDescent="0.2">
      <c r="A132" s="94">
        <v>43616</v>
      </c>
      <c r="B132" s="91">
        <v>8</v>
      </c>
      <c r="C132" s="92" t="s">
        <v>122</v>
      </c>
      <c r="D132" s="92" t="s">
        <v>127</v>
      </c>
      <c r="E132" s="93"/>
      <c r="F132" s="1"/>
    </row>
    <row r="133" spans="1:6" s="134" customFormat="1" x14ac:dyDescent="0.2">
      <c r="A133" s="94">
        <v>43616</v>
      </c>
      <c r="B133" s="91">
        <v>4</v>
      </c>
      <c r="C133" s="92" t="s">
        <v>122</v>
      </c>
      <c r="D133" s="92" t="s">
        <v>127</v>
      </c>
      <c r="E133" s="93"/>
      <c r="F133" s="1"/>
    </row>
    <row r="134" spans="1:6" s="70" customFormat="1" x14ac:dyDescent="0.2">
      <c r="A134" s="94">
        <v>43616</v>
      </c>
      <c r="B134" s="91">
        <v>15</v>
      </c>
      <c r="C134" s="92" t="s">
        <v>123</v>
      </c>
      <c r="D134" s="92" t="s">
        <v>127</v>
      </c>
      <c r="E134" s="93"/>
      <c r="F134" s="1"/>
    </row>
    <row r="135" spans="1:6" s="70" customFormat="1" x14ac:dyDescent="0.2">
      <c r="A135" s="94">
        <v>43616</v>
      </c>
      <c r="B135" s="91">
        <v>8</v>
      </c>
      <c r="C135" s="92" t="s">
        <v>122</v>
      </c>
      <c r="D135" s="92" t="s">
        <v>127</v>
      </c>
      <c r="E135" s="93"/>
      <c r="F135" s="1"/>
    </row>
    <row r="136" spans="1:6" s="70" customFormat="1" x14ac:dyDescent="0.2">
      <c r="A136" s="94">
        <v>43646</v>
      </c>
      <c r="B136" s="91">
        <v>5</v>
      </c>
      <c r="C136" s="92" t="s">
        <v>124</v>
      </c>
      <c r="D136" s="92" t="s">
        <v>127</v>
      </c>
      <c r="E136" s="93"/>
      <c r="F136" s="17"/>
    </row>
    <row r="137" spans="1:6" s="70" customFormat="1" x14ac:dyDescent="0.2">
      <c r="A137" s="94">
        <v>43646</v>
      </c>
      <c r="B137" s="91">
        <v>15</v>
      </c>
      <c r="C137" s="92" t="s">
        <v>123</v>
      </c>
      <c r="D137" s="92" t="s">
        <v>127</v>
      </c>
      <c r="E137" s="93"/>
      <c r="F137" s="17"/>
    </row>
    <row r="138" spans="1:6" s="70" customFormat="1" x14ac:dyDescent="0.2">
      <c r="A138" s="94">
        <v>43646</v>
      </c>
      <c r="B138" s="91">
        <v>5</v>
      </c>
      <c r="C138" s="92" t="s">
        <v>124</v>
      </c>
      <c r="D138" s="92" t="s">
        <v>127</v>
      </c>
      <c r="E138" s="93"/>
      <c r="F138" s="1"/>
    </row>
    <row r="139" spans="1:6" s="70" customFormat="1" x14ac:dyDescent="0.2">
      <c r="A139" s="94">
        <v>43646</v>
      </c>
      <c r="B139" s="91">
        <v>4</v>
      </c>
      <c r="C139" s="92" t="s">
        <v>122</v>
      </c>
      <c r="D139" s="92" t="s">
        <v>127</v>
      </c>
      <c r="E139" s="93"/>
      <c r="F139" s="1"/>
    </row>
    <row r="140" spans="1:6" x14ac:dyDescent="0.2">
      <c r="F140" s="1"/>
    </row>
    <row r="141" spans="1:6" s="70" customFormat="1" x14ac:dyDescent="0.2">
      <c r="A141" s="94"/>
      <c r="B141" s="91"/>
      <c r="C141" s="92"/>
      <c r="D141" s="92"/>
      <c r="E141" s="93"/>
      <c r="F141" s="48"/>
    </row>
    <row r="142" spans="1:6" s="70" customFormat="1" x14ac:dyDescent="0.2">
      <c r="A142" s="94"/>
      <c r="B142" s="91"/>
      <c r="C142" s="92"/>
      <c r="D142" s="92"/>
      <c r="E142" s="93"/>
      <c r="F142" s="29"/>
    </row>
    <row r="143" spans="1:6" s="70" customFormat="1" hidden="1" x14ac:dyDescent="0.2">
      <c r="A143" s="94"/>
      <c r="B143" s="91"/>
      <c r="C143" s="92"/>
      <c r="D143" s="92"/>
      <c r="E143" s="93"/>
      <c r="F143" s="48"/>
    </row>
    <row r="144" spans="1:6" ht="19.5" customHeight="1" x14ac:dyDescent="0.2">
      <c r="A144" s="106" t="s">
        <v>106</v>
      </c>
      <c r="B144" s="107">
        <f>SUM(B69:B143)</f>
        <v>6650.2800000000025</v>
      </c>
      <c r="C144" s="108" t="str">
        <f>IF(SUBTOTAL(3,B69:B143)=SUBTOTAL(103,B69:B143),'Summary and sign-off'!$A$47,'Summary and sign-off'!$A$48)</f>
        <v>Check - there are no hidden rows with data</v>
      </c>
      <c r="D144" s="142" t="str">
        <f>IF('Summary and sign-off'!F55='Summary and sign-off'!F53,'Summary and sign-off'!A50,'Summary and sign-off'!A49)</f>
        <v>Check - each entry provides sufficient information</v>
      </c>
      <c r="E144" s="142"/>
      <c r="F144" s="51"/>
    </row>
    <row r="145" spans="1:6" ht="10.5" customHeight="1" x14ac:dyDescent="0.2">
      <c r="A145" s="29"/>
      <c r="B145" s="24"/>
      <c r="C145" s="29"/>
      <c r="D145" s="29"/>
      <c r="E145" s="29"/>
      <c r="F145" s="1"/>
    </row>
    <row r="146" spans="1:6" ht="24.75" customHeight="1" x14ac:dyDescent="0.2">
      <c r="A146" s="143" t="s">
        <v>28</v>
      </c>
      <c r="B146" s="143"/>
      <c r="C146" s="143"/>
      <c r="D146" s="143"/>
      <c r="E146" s="143"/>
      <c r="F146" s="1"/>
    </row>
    <row r="147" spans="1:6" ht="27" customHeight="1" x14ac:dyDescent="0.2">
      <c r="A147" s="37" t="s">
        <v>33</v>
      </c>
      <c r="B147" s="37" t="s">
        <v>15</v>
      </c>
      <c r="C147" s="37" t="s">
        <v>100</v>
      </c>
      <c r="D147" s="37" t="s">
        <v>55</v>
      </c>
      <c r="E147" s="37" t="s">
        <v>45</v>
      </c>
      <c r="F147" s="1"/>
    </row>
    <row r="148" spans="1:6" s="70" customFormat="1" hidden="1" x14ac:dyDescent="0.2">
      <c r="A148" s="94"/>
      <c r="B148" s="91"/>
      <c r="C148" s="92"/>
      <c r="D148" s="92"/>
      <c r="E148" s="93"/>
      <c r="F148" s="1"/>
    </row>
    <row r="149" spans="1:6" s="70" customFormat="1" x14ac:dyDescent="0.2">
      <c r="A149" s="94"/>
      <c r="B149" s="91"/>
      <c r="C149" s="92"/>
      <c r="D149" s="92"/>
      <c r="E149" s="93"/>
      <c r="F149" s="1"/>
    </row>
    <row r="150" spans="1:6" s="70" customFormat="1" x14ac:dyDescent="0.2">
      <c r="A150" s="94"/>
      <c r="B150" s="91"/>
      <c r="C150" s="92"/>
      <c r="D150" s="92"/>
      <c r="E150" s="93"/>
      <c r="F150" s="1"/>
    </row>
    <row r="151" spans="1:6" s="70" customFormat="1" x14ac:dyDescent="0.2">
      <c r="A151" s="94"/>
      <c r="B151" s="91"/>
      <c r="C151" s="92"/>
      <c r="D151" s="92"/>
      <c r="E151" s="93"/>
      <c r="F151" s="1"/>
    </row>
    <row r="152" spans="1:6" s="70" customFormat="1" x14ac:dyDescent="0.2">
      <c r="A152" s="94"/>
      <c r="B152" s="91"/>
      <c r="C152" s="92"/>
      <c r="D152" s="92"/>
      <c r="E152" s="93"/>
      <c r="F152" s="48"/>
    </row>
    <row r="153" spans="1:6" s="70" customFormat="1" x14ac:dyDescent="0.2">
      <c r="A153" s="94"/>
      <c r="B153" s="91"/>
      <c r="C153" s="92"/>
      <c r="D153" s="92"/>
      <c r="E153" s="93"/>
      <c r="F153" s="29"/>
    </row>
    <row r="154" spans="1:6" s="70" customFormat="1" hidden="1" x14ac:dyDescent="0.2">
      <c r="A154" s="94"/>
      <c r="B154" s="91"/>
      <c r="C154" s="92"/>
      <c r="D154" s="92"/>
      <c r="E154" s="93"/>
      <c r="F154" s="28"/>
    </row>
    <row r="155" spans="1:6" ht="19.5" customHeight="1" x14ac:dyDescent="0.2">
      <c r="A155" s="106" t="s">
        <v>103</v>
      </c>
      <c r="B155" s="107">
        <f>SUM(B148:B154)</f>
        <v>0</v>
      </c>
      <c r="C155" s="108" t="str">
        <f>IF(SUBTOTAL(3,B148:B154)=SUBTOTAL(103,B148:B154),'Summary and sign-off'!$A$47,'Summary and sign-off'!$A$48)</f>
        <v>Check - there are no hidden rows with data</v>
      </c>
      <c r="D155" s="142" t="str">
        <f>IF('Summary and sign-off'!F56='Summary and sign-off'!F53,'Summary and sign-off'!A50,'Summary and sign-off'!A49)</f>
        <v>Check - each entry provides sufficient information</v>
      </c>
      <c r="E155" s="142"/>
      <c r="F155" s="29"/>
    </row>
    <row r="156" spans="1:6" ht="10.5" customHeight="1" x14ac:dyDescent="0.2">
      <c r="A156" s="29"/>
      <c r="B156" s="78"/>
      <c r="C156" s="24"/>
      <c r="D156" s="29"/>
      <c r="E156" s="29"/>
      <c r="F156" s="29"/>
    </row>
    <row r="157" spans="1:6" ht="34.5" customHeight="1" x14ac:dyDescent="0.2">
      <c r="A157" s="52" t="s">
        <v>1</v>
      </c>
      <c r="B157" s="79">
        <f>B65+B144+B155</f>
        <v>26011.329999999998</v>
      </c>
      <c r="C157" s="53"/>
      <c r="D157" s="53"/>
      <c r="E157" s="53"/>
      <c r="F157" s="29"/>
    </row>
    <row r="158" spans="1:6" x14ac:dyDescent="0.2">
      <c r="A158" s="29"/>
      <c r="B158" s="24"/>
      <c r="C158" s="29"/>
      <c r="D158" s="29"/>
      <c r="E158" s="29"/>
      <c r="F158" s="29"/>
    </row>
    <row r="159" spans="1:6" x14ac:dyDescent="0.2">
      <c r="A159" s="54" t="s">
        <v>7</v>
      </c>
      <c r="B159" s="27"/>
      <c r="C159" s="28"/>
      <c r="D159" s="28"/>
      <c r="E159" s="28"/>
      <c r="F159" s="48"/>
    </row>
    <row r="160" spans="1:6" ht="12.6" customHeight="1" x14ac:dyDescent="0.2">
      <c r="A160" s="25" t="s">
        <v>34</v>
      </c>
      <c r="B160" s="55"/>
      <c r="C160" s="55"/>
      <c r="D160" s="34"/>
      <c r="E160" s="34"/>
      <c r="F160" s="29"/>
    </row>
    <row r="161" spans="1:6" ht="12.95" customHeight="1" x14ac:dyDescent="0.2">
      <c r="A161" s="33" t="s">
        <v>107</v>
      </c>
      <c r="B161" s="29"/>
      <c r="C161" s="34"/>
      <c r="D161" s="29"/>
      <c r="E161" s="34"/>
      <c r="F161" s="29"/>
    </row>
    <row r="162" spans="1:6" x14ac:dyDescent="0.2">
      <c r="A162" s="33" t="s">
        <v>102</v>
      </c>
      <c r="B162" s="34"/>
      <c r="C162" s="34"/>
      <c r="D162" s="34"/>
      <c r="E162" s="56"/>
      <c r="F162" s="48"/>
    </row>
    <row r="163" spans="1:6" x14ac:dyDescent="0.2">
      <c r="A163" s="25" t="s">
        <v>108</v>
      </c>
      <c r="B163" s="27"/>
      <c r="C163" s="28"/>
      <c r="D163" s="28"/>
      <c r="E163" s="28"/>
      <c r="F163" s="48"/>
    </row>
    <row r="164" spans="1:6" ht="12.95" customHeight="1" x14ac:dyDescent="0.2">
      <c r="A164" s="33" t="s">
        <v>101</v>
      </c>
      <c r="B164" s="29"/>
      <c r="C164" s="34"/>
      <c r="D164" s="29"/>
      <c r="E164" s="34"/>
      <c r="F164" s="48"/>
    </row>
    <row r="165" spans="1:6" x14ac:dyDescent="0.2">
      <c r="A165" s="33" t="s">
        <v>104</v>
      </c>
      <c r="B165" s="34"/>
      <c r="C165" s="34"/>
      <c r="D165" s="34"/>
      <c r="E165" s="56"/>
      <c r="F165" s="48"/>
    </row>
    <row r="166" spans="1:6" x14ac:dyDescent="0.2">
      <c r="A166" s="38" t="s">
        <v>116</v>
      </c>
      <c r="B166" s="38"/>
      <c r="C166" s="38"/>
      <c r="D166" s="38"/>
      <c r="E166" s="56"/>
    </row>
    <row r="167" spans="1:6" x14ac:dyDescent="0.2">
      <c r="A167" s="42"/>
      <c r="B167" s="29"/>
      <c r="C167" s="29"/>
      <c r="D167" s="29"/>
      <c r="E167" s="48"/>
    </row>
    <row r="168" spans="1:6" hidden="1" x14ac:dyDescent="0.2">
      <c r="A168" s="42"/>
      <c r="B168" s="29"/>
      <c r="C168" s="29"/>
      <c r="D168" s="29"/>
      <c r="E168" s="48"/>
    </row>
    <row r="169" spans="1:6" hidden="1" x14ac:dyDescent="0.2"/>
    <row r="170" spans="1:6" hidden="1" x14ac:dyDescent="0.2"/>
    <row r="171" spans="1:6" hidden="1" x14ac:dyDescent="0.2"/>
    <row r="172" spans="1:6" hidden="1" x14ac:dyDescent="0.2"/>
    <row r="173" spans="1:6" ht="12.75" hidden="1" customHeight="1" x14ac:dyDescent="0.2">
      <c r="F173" s="48"/>
    </row>
    <row r="174" spans="1:6" hidden="1" x14ac:dyDescent="0.2">
      <c r="F174" s="48"/>
    </row>
    <row r="175" spans="1:6" hidden="1" x14ac:dyDescent="0.2">
      <c r="F175" s="48"/>
    </row>
    <row r="176" spans="1:6" hidden="1" x14ac:dyDescent="0.2">
      <c r="A176" s="57"/>
      <c r="B176" s="48"/>
      <c r="C176" s="48"/>
      <c r="D176" s="48"/>
      <c r="E176" s="48"/>
      <c r="F176" s="48"/>
    </row>
    <row r="177" spans="1:6" hidden="1" x14ac:dyDescent="0.2">
      <c r="A177" s="57"/>
      <c r="B177" s="48"/>
      <c r="C177" s="48"/>
      <c r="D177" s="48"/>
      <c r="E177" s="48"/>
      <c r="F177" s="48"/>
    </row>
    <row r="178" spans="1:6" hidden="1" x14ac:dyDescent="0.2">
      <c r="A178" s="57"/>
      <c r="B178" s="48"/>
      <c r="C178" s="48"/>
      <c r="D178" s="48"/>
      <c r="E178" s="48"/>
    </row>
    <row r="179" spans="1:6" hidden="1" x14ac:dyDescent="0.2">
      <c r="A179" s="57"/>
      <c r="B179" s="48"/>
      <c r="C179" s="48"/>
      <c r="D179" s="48"/>
      <c r="E179" s="48"/>
    </row>
    <row r="180" spans="1:6" hidden="1" x14ac:dyDescent="0.2">
      <c r="A180" s="57"/>
      <c r="B180" s="48"/>
      <c r="C180" s="48"/>
      <c r="D180" s="48"/>
      <c r="E180" s="48"/>
    </row>
    <row r="181" spans="1:6" hidden="1" x14ac:dyDescent="0.2"/>
    <row r="182" spans="1:6" hidden="1" x14ac:dyDescent="0.2"/>
    <row r="183" spans="1:6" hidden="1" x14ac:dyDescent="0.2"/>
    <row r="184" spans="1:6" hidden="1" x14ac:dyDescent="0.2"/>
    <row r="185" spans="1:6" hidden="1" x14ac:dyDescent="0.2"/>
    <row r="186" spans="1:6" hidden="1" x14ac:dyDescent="0.2"/>
    <row r="187" spans="1:6" hidden="1" x14ac:dyDescent="0.2"/>
    <row r="188" spans="1:6" x14ac:dyDescent="0.2"/>
    <row r="189" spans="1:6" x14ac:dyDescent="0.2"/>
    <row r="190" spans="1:6" x14ac:dyDescent="0.2"/>
    <row r="191" spans="1:6" x14ac:dyDescent="0.2"/>
    <row r="192" spans="1:6"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sheetData>
  <sheetProtection formatCells="0" formatRows="0" insertColumns="0" insertRows="0" deleteRows="0"/>
  <mergeCells count="15">
    <mergeCell ref="B7:E7"/>
    <mergeCell ref="B5:E5"/>
    <mergeCell ref="D155:E155"/>
    <mergeCell ref="A1:E1"/>
    <mergeCell ref="A67:E67"/>
    <mergeCell ref="A146:E146"/>
    <mergeCell ref="B2:E2"/>
    <mergeCell ref="B3:E3"/>
    <mergeCell ref="B4:E4"/>
    <mergeCell ref="A8:E8"/>
    <mergeCell ref="A9:E9"/>
    <mergeCell ref="B6:E6"/>
    <mergeCell ref="D65:E65"/>
    <mergeCell ref="D144:E144"/>
    <mergeCell ref="A10:E10"/>
  </mergeCells>
  <dataValidations xWindow="157" yWindow="1275" count="1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48:A154 A141:A143 A12:A64 A69:A139">
      <formula1>$B$4</formula1>
      <formula2>$B$5</formula2>
    </dataValidation>
    <dataValidation allowBlank="1" showInputMessage="1" showErrorMessage="1" prompt="Insert additional rows as needed:_x000a_- 'right click' on a row number (left of screen)_x000a_- select 'Insert' (this will insert a row above it)" sqref="A147 A68 A11"/>
    <dataValidation type="textLength" errorStyle="information" allowBlank="1" showInputMessage="1" showErrorMessage="1" error="XLBVal:6=-6612.58_x000d__x000a_" sqref="C13">
      <formula1>0</formula1>
      <formula2>300</formula2>
    </dataValidation>
    <dataValidation type="textLength" errorStyle="information" allowBlank="1" showInputMessage="1" showErrorMessage="1" error="XLBVal:6=379716.43_x000d__x000a_" sqref="D25">
      <formula1>0</formula1>
      <formula2>300</formula2>
    </dataValidation>
    <dataValidation type="textLength" errorStyle="information" allowBlank="1" showInputMessage="1" showErrorMessage="1" error="XLBVal:6=43991.98_x000d__x000a_" sqref="D18">
      <formula1>0</formula1>
      <formula2>300</formula2>
    </dataValidation>
    <dataValidation type="textLength" errorStyle="information" allowBlank="1" showInputMessage="1" showErrorMessage="1" error="XLBVal:6=18904888.25_x000d__x000a_" sqref="D10">
      <formula1>0</formula1>
      <formula2>300</formula2>
    </dataValidation>
    <dataValidation type="textLength" errorStyle="information" allowBlank="1" showInputMessage="1" showErrorMessage="1" error="XLBVal:6=34790.32_x000d__x000a_" sqref="D27">
      <formula1>0</formula1>
      <formula2>300</formula2>
    </dataValidation>
    <dataValidation type="textLength" errorStyle="information" allowBlank="1" showInputMessage="1" showErrorMessage="1" error="XLBVal:6=178765.25_x000d__x000a_" sqref="D24">
      <formula1>0</formula1>
      <formula2>300</formula2>
    </dataValidation>
    <dataValidation type="textLength" errorStyle="information" allowBlank="1" showInputMessage="1" showErrorMessage="1" error="XLBVal:6=272843.31_x000d__x000a_" sqref="D16">
      <formula1>0</formula1>
      <formula2>300</formula2>
    </dataValidation>
    <dataValidation type="textLength" errorStyle="information" allowBlank="1" showInputMessage="1" showErrorMessage="1" error="XLBVal:2=0_x000d__x000a_" sqref="D12">
      <formula1>0</formula1>
      <formula2>300</formula2>
    </dataValidation>
    <dataValidation type="textLength" errorStyle="information" allowBlank="1" showInputMessage="1" showErrorMessage="1" error="XLBVal:6=78526.09_x000d__x000a_" sqref="D22">
      <formula1>0</formula1>
      <formula2>300</formula2>
    </dataValidation>
    <dataValidation type="textLength" errorStyle="information" allowBlank="1" showInputMessage="1" showErrorMessage="1" error="XLBVal:6=53304.07_x000d__x000a_" sqref="D14">
      <formula1>0</formula1>
      <formula2>300</formula2>
    </dataValidation>
    <dataValidation type="textLength" errorStyle="information" allowBlank="1" showInputMessage="1" showErrorMessage="1" error="XLBVal:6=0_x000d__x000a_" sqref="D21">
      <formula1>0</formula1>
      <formula2>300</formula2>
    </dataValidation>
  </dataValidations>
  <pageMargins left="0.70866141732283472" right="0.70866141732283472" top="0.74803149606299213" bottom="0.74803149606299213" header="0.31496062992125984" footer="0.31496062992125984"/>
  <pageSetup paperSize="9" scale="77"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57" yWindow="1275"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B148:B154 B141:B143 B12:B64 B69:B139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67"/>
  <sheetViews>
    <sheetView zoomScaleNormal="100" workbookViewId="0">
      <selection activeCell="C45" sqref="C45"/>
    </sheetView>
  </sheetViews>
  <sheetFormatPr defaultColWidth="0" defaultRowHeight="12.75" zeroHeight="1" x14ac:dyDescent="0.2"/>
  <cols>
    <col min="1" max="1" width="35.7109375" style="17" customWidth="1"/>
    <col min="2" max="2" width="14.28515625" style="17" customWidth="1"/>
    <col min="3" max="3" width="60.7109375" style="17" customWidth="1"/>
    <col min="4" max="4" width="38.42578125"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38" t="s">
        <v>5</v>
      </c>
      <c r="B1" s="138"/>
      <c r="C1" s="138"/>
      <c r="D1" s="138"/>
      <c r="E1" s="138"/>
      <c r="F1" s="40"/>
    </row>
    <row r="2" spans="1:6" ht="21" customHeight="1" x14ac:dyDescent="0.2">
      <c r="A2" s="4" t="s">
        <v>2</v>
      </c>
      <c r="B2" s="141" t="s">
        <v>137</v>
      </c>
      <c r="C2" s="141"/>
      <c r="D2" s="141"/>
      <c r="E2" s="141"/>
      <c r="F2" s="40"/>
    </row>
    <row r="3" spans="1:6" ht="21" customHeight="1" x14ac:dyDescent="0.2">
      <c r="A3" s="4" t="s">
        <v>3</v>
      </c>
      <c r="B3" s="141" t="s">
        <v>138</v>
      </c>
      <c r="C3" s="141"/>
      <c r="D3" s="141"/>
      <c r="E3" s="141"/>
      <c r="F3" s="40"/>
    </row>
    <row r="4" spans="1:6" ht="21" customHeight="1" x14ac:dyDescent="0.2">
      <c r="A4" s="4" t="s">
        <v>46</v>
      </c>
      <c r="B4" s="141">
        <f>'Summary and sign-off'!B4:F4</f>
        <v>43282</v>
      </c>
      <c r="C4" s="141"/>
      <c r="D4" s="141"/>
      <c r="E4" s="141"/>
      <c r="F4" s="40"/>
    </row>
    <row r="5" spans="1:6" ht="21" customHeight="1" x14ac:dyDescent="0.2">
      <c r="A5" s="4" t="s">
        <v>47</v>
      </c>
      <c r="B5" s="141">
        <f>'Summary and sign-off'!B5:F5</f>
        <v>43646</v>
      </c>
      <c r="C5" s="141"/>
      <c r="D5" s="141"/>
      <c r="E5" s="141"/>
      <c r="F5" s="40"/>
    </row>
    <row r="6" spans="1:6" ht="21" customHeight="1" x14ac:dyDescent="0.2">
      <c r="A6" s="4" t="s">
        <v>13</v>
      </c>
      <c r="B6" s="136" t="s">
        <v>12</v>
      </c>
      <c r="C6" s="136"/>
      <c r="D6" s="136"/>
      <c r="E6" s="136"/>
      <c r="F6" s="40"/>
    </row>
    <row r="7" spans="1:6" ht="21" customHeight="1" x14ac:dyDescent="0.2">
      <c r="A7" s="4" t="s">
        <v>69</v>
      </c>
      <c r="B7" s="136" t="s">
        <v>80</v>
      </c>
      <c r="C7" s="136"/>
      <c r="D7" s="136"/>
      <c r="E7" s="136"/>
      <c r="F7" s="40"/>
    </row>
    <row r="8" spans="1:6" ht="35.25" customHeight="1" x14ac:dyDescent="0.25">
      <c r="A8" s="151" t="s">
        <v>109</v>
      </c>
      <c r="B8" s="151"/>
      <c r="C8" s="152"/>
      <c r="D8" s="152"/>
      <c r="E8" s="152"/>
      <c r="F8" s="44"/>
    </row>
    <row r="9" spans="1:6" ht="35.25" customHeight="1" x14ac:dyDescent="0.25">
      <c r="A9" s="149" t="s">
        <v>88</v>
      </c>
      <c r="B9" s="150"/>
      <c r="C9" s="150"/>
      <c r="D9" s="150"/>
      <c r="E9" s="150"/>
      <c r="F9" s="44"/>
    </row>
    <row r="10" spans="1:6" ht="27" customHeight="1" x14ac:dyDescent="0.2">
      <c r="A10" s="37" t="s">
        <v>112</v>
      </c>
      <c r="B10" s="37" t="s">
        <v>15</v>
      </c>
      <c r="C10" s="37" t="s">
        <v>56</v>
      </c>
      <c r="D10" s="37" t="s">
        <v>54</v>
      </c>
      <c r="E10" s="37" t="s">
        <v>45</v>
      </c>
      <c r="F10" s="25"/>
    </row>
    <row r="11" spans="1:6" s="70" customFormat="1" x14ac:dyDescent="0.2">
      <c r="A11" s="94">
        <v>43382</v>
      </c>
      <c r="B11" s="91">
        <v>72.61</v>
      </c>
      <c r="C11" s="95" t="s">
        <v>222</v>
      </c>
      <c r="D11" s="95" t="s">
        <v>139</v>
      </c>
      <c r="E11" s="96"/>
      <c r="F11" s="2"/>
    </row>
    <row r="12" spans="1:6" s="70" customFormat="1" x14ac:dyDescent="0.2">
      <c r="A12" s="94">
        <v>43382</v>
      </c>
      <c r="B12" s="91">
        <v>40.43</v>
      </c>
      <c r="C12" s="95" t="s">
        <v>221</v>
      </c>
      <c r="D12" s="95" t="s">
        <v>139</v>
      </c>
      <c r="E12" s="96"/>
      <c r="F12" s="2"/>
    </row>
    <row r="13" spans="1:6" s="70" customFormat="1" x14ac:dyDescent="0.2">
      <c r="A13" s="90">
        <v>43517</v>
      </c>
      <c r="B13" s="91">
        <v>73.91</v>
      </c>
      <c r="C13" s="92" t="s">
        <v>207</v>
      </c>
      <c r="D13" s="95" t="s">
        <v>218</v>
      </c>
      <c r="E13" s="96"/>
      <c r="F13" s="2"/>
    </row>
    <row r="14" spans="1:6" s="70" customFormat="1" ht="11.25" customHeight="1" x14ac:dyDescent="0.2">
      <c r="A14" s="90"/>
      <c r="B14" s="91"/>
      <c r="C14" s="95"/>
      <c r="D14" s="95"/>
      <c r="E14" s="96"/>
      <c r="F14" s="2"/>
    </row>
    <row r="15" spans="1:6" ht="34.5" customHeight="1" x14ac:dyDescent="0.2">
      <c r="A15" s="71" t="s">
        <v>85</v>
      </c>
      <c r="B15" s="83">
        <f>SUM(B11:B14)</f>
        <v>186.95</v>
      </c>
      <c r="C15" s="101" t="str">
        <f>IF(SUBTOTAL(3,B11:B14)=SUBTOTAL(103,B11:B14),'Summary and sign-off'!$A$47,'Summary and sign-off'!$A$48)</f>
        <v>Check - there are no hidden rows with data</v>
      </c>
      <c r="D15" s="142" t="str">
        <f>IF('Summary and sign-off'!F57='Summary and sign-off'!F53,'Summary and sign-off'!A50,'Summary and sign-off'!A49)</f>
        <v>Check - each entry provides sufficient information</v>
      </c>
      <c r="E15" s="142"/>
      <c r="F15" s="2"/>
    </row>
    <row r="16" spans="1:6" x14ac:dyDescent="0.2">
      <c r="A16" s="23"/>
      <c r="B16" s="22"/>
      <c r="C16" s="22"/>
      <c r="D16" s="22"/>
      <c r="E16" s="22"/>
      <c r="F16" s="40"/>
    </row>
    <row r="17" spans="1:6" x14ac:dyDescent="0.2">
      <c r="A17" s="23" t="s">
        <v>7</v>
      </c>
      <c r="B17" s="24"/>
      <c r="C17" s="29"/>
      <c r="D17" s="22"/>
      <c r="E17" s="22"/>
      <c r="F17" s="40"/>
    </row>
    <row r="18" spans="1:6" ht="12.75" customHeight="1" x14ac:dyDescent="0.2">
      <c r="A18" s="25" t="s">
        <v>111</v>
      </c>
      <c r="B18" s="25"/>
      <c r="C18" s="25"/>
      <c r="D18" s="25"/>
      <c r="E18" s="25"/>
      <c r="F18" s="40"/>
    </row>
    <row r="19" spans="1:6" x14ac:dyDescent="0.2">
      <c r="A19" s="25" t="s">
        <v>110</v>
      </c>
      <c r="B19" s="33"/>
      <c r="C19" s="45"/>
      <c r="D19" s="46"/>
      <c r="E19" s="46"/>
      <c r="F19" s="40"/>
    </row>
    <row r="20" spans="1:6" x14ac:dyDescent="0.2">
      <c r="A20" s="25" t="s">
        <v>108</v>
      </c>
      <c r="B20" s="27"/>
      <c r="C20" s="28"/>
      <c r="D20" s="28"/>
      <c r="E20" s="28"/>
      <c r="F20" s="29"/>
    </row>
    <row r="21" spans="1:6" x14ac:dyDescent="0.2">
      <c r="A21" s="33" t="s">
        <v>10</v>
      </c>
      <c r="B21" s="33"/>
      <c r="C21" s="45"/>
      <c r="D21" s="45"/>
      <c r="E21" s="45"/>
      <c r="F21" s="40"/>
    </row>
    <row r="22" spans="1:6" ht="12.75" customHeight="1" x14ac:dyDescent="0.2">
      <c r="A22" s="33" t="s">
        <v>117</v>
      </c>
      <c r="B22" s="33"/>
      <c r="C22" s="47"/>
      <c r="D22" s="47"/>
      <c r="E22" s="35"/>
      <c r="F22" s="40"/>
    </row>
    <row r="23" spans="1:6" x14ac:dyDescent="0.2">
      <c r="A23" s="22"/>
      <c r="B23" s="22"/>
      <c r="C23" s="22"/>
      <c r="D23" s="22"/>
      <c r="E23" s="22"/>
      <c r="F23" s="40"/>
    </row>
    <row r="24" spans="1:6" hidden="1" x14ac:dyDescent="0.2"/>
    <row r="25" spans="1:6" hidden="1" x14ac:dyDescent="0.2"/>
    <row r="26" spans="1:6" hidden="1" x14ac:dyDescent="0.2"/>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sheetProtection formatCells="0" insertRows="0" deleteRows="0"/>
  <mergeCells count="10">
    <mergeCell ref="D15:E15"/>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4">
      <formula1>$B$4</formula1>
      <formula2>$B$5</formula2>
    </dataValidation>
  </dataValidations>
  <printOptions gridLines="1"/>
  <pageMargins left="0.70866141732283472" right="0.70866141732283472" top="0.74803149606299213" bottom="0.74803149606299213" header="0.31496062992125984" footer="0.31496062992125984"/>
  <pageSetup paperSize="9" scale="78"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77"/>
  <sheetViews>
    <sheetView topLeftCell="A9" zoomScaleNormal="100" workbookViewId="0">
      <selection activeCell="C21" sqref="C21"/>
    </sheetView>
  </sheetViews>
  <sheetFormatPr defaultColWidth="0" defaultRowHeight="12.75" zeroHeight="1" x14ac:dyDescent="0.2"/>
  <cols>
    <col min="1" max="1" width="35.7109375" style="17" customWidth="1"/>
    <col min="2" max="2" width="14.28515625" style="17" customWidth="1"/>
    <col min="3" max="3" width="56.7109375" style="17" customWidth="1"/>
    <col min="4" max="4" width="42.140625" style="17" customWidth="1"/>
    <col min="5" max="5" width="17.1406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38" t="s">
        <v>5</v>
      </c>
      <c r="B1" s="138"/>
      <c r="C1" s="138"/>
      <c r="D1" s="138"/>
      <c r="E1" s="138"/>
      <c r="F1" s="26"/>
    </row>
    <row r="2" spans="1:6" ht="21" customHeight="1" x14ac:dyDescent="0.2">
      <c r="A2" s="4" t="s">
        <v>2</v>
      </c>
      <c r="B2" s="141" t="s">
        <v>137</v>
      </c>
      <c r="C2" s="141"/>
      <c r="D2" s="141"/>
      <c r="E2" s="141"/>
      <c r="F2" s="26"/>
    </row>
    <row r="3" spans="1:6" ht="21" customHeight="1" x14ac:dyDescent="0.2">
      <c r="A3" s="4" t="s">
        <v>3</v>
      </c>
      <c r="B3" s="141" t="s">
        <v>138</v>
      </c>
      <c r="C3" s="141"/>
      <c r="D3" s="141"/>
      <c r="E3" s="141"/>
      <c r="F3" s="26"/>
    </row>
    <row r="4" spans="1:6" ht="21" customHeight="1" x14ac:dyDescent="0.2">
      <c r="A4" s="4" t="s">
        <v>46</v>
      </c>
      <c r="B4" s="141">
        <f>'Summary and sign-off'!B4:F4</f>
        <v>43282</v>
      </c>
      <c r="C4" s="141"/>
      <c r="D4" s="141"/>
      <c r="E4" s="141"/>
      <c r="F4" s="26"/>
    </row>
    <row r="5" spans="1:6" ht="21" customHeight="1" x14ac:dyDescent="0.2">
      <c r="A5" s="4" t="s">
        <v>47</v>
      </c>
      <c r="B5" s="141">
        <f>'Summary and sign-off'!B5:F5</f>
        <v>43646</v>
      </c>
      <c r="C5" s="141"/>
      <c r="D5" s="141"/>
      <c r="E5" s="141"/>
      <c r="F5" s="26"/>
    </row>
    <row r="6" spans="1:6" ht="21" customHeight="1" x14ac:dyDescent="0.2">
      <c r="A6" s="4" t="s">
        <v>13</v>
      </c>
      <c r="B6" s="136" t="s">
        <v>12</v>
      </c>
      <c r="C6" s="136"/>
      <c r="D6" s="136"/>
      <c r="E6" s="136"/>
      <c r="F6" s="36"/>
    </row>
    <row r="7" spans="1:6" ht="21" customHeight="1" x14ac:dyDescent="0.2">
      <c r="A7" s="4" t="s">
        <v>69</v>
      </c>
      <c r="B7" s="136" t="s">
        <v>80</v>
      </c>
      <c r="C7" s="136"/>
      <c r="D7" s="136"/>
      <c r="E7" s="136"/>
      <c r="F7" s="36"/>
    </row>
    <row r="8" spans="1:6" ht="35.25" customHeight="1" x14ac:dyDescent="0.2">
      <c r="A8" s="145" t="s">
        <v>0</v>
      </c>
      <c r="B8" s="145"/>
      <c r="C8" s="152"/>
      <c r="D8" s="152"/>
      <c r="E8" s="152"/>
      <c r="F8" s="26"/>
    </row>
    <row r="9" spans="1:6" ht="35.25" customHeight="1" x14ac:dyDescent="0.2">
      <c r="A9" s="153" t="s">
        <v>84</v>
      </c>
      <c r="B9" s="154"/>
      <c r="C9" s="154"/>
      <c r="D9" s="154"/>
      <c r="E9" s="154"/>
      <c r="F9" s="26"/>
    </row>
    <row r="10" spans="1:6" ht="38.25" x14ac:dyDescent="0.2">
      <c r="A10" s="37" t="s">
        <v>33</v>
      </c>
      <c r="B10" s="37" t="s">
        <v>15</v>
      </c>
      <c r="C10" s="37" t="s">
        <v>35</v>
      </c>
      <c r="D10" s="37" t="s">
        <v>113</v>
      </c>
      <c r="E10" s="37" t="s">
        <v>45</v>
      </c>
      <c r="F10" s="38"/>
    </row>
    <row r="11" spans="1:6" s="70" customFormat="1" hidden="1" x14ac:dyDescent="0.2">
      <c r="A11" s="90"/>
      <c r="B11" s="91"/>
      <c r="C11" s="95"/>
      <c r="D11" s="95"/>
      <c r="E11" s="96"/>
      <c r="F11" s="3"/>
    </row>
    <row r="12" spans="1:6" s="70" customFormat="1" x14ac:dyDescent="0.2">
      <c r="A12" s="94">
        <v>43292</v>
      </c>
      <c r="B12" s="91">
        <v>500</v>
      </c>
      <c r="C12" s="95" t="s">
        <v>119</v>
      </c>
      <c r="D12" s="95" t="s">
        <v>209</v>
      </c>
      <c r="E12" s="96" t="s">
        <v>152</v>
      </c>
      <c r="F12" s="3"/>
    </row>
    <row r="13" spans="1:6" s="70" customFormat="1" x14ac:dyDescent="0.2">
      <c r="A13" s="94">
        <v>43312</v>
      </c>
      <c r="B13" s="91">
        <v>98.26</v>
      </c>
      <c r="C13" s="95" t="s">
        <v>220</v>
      </c>
      <c r="D13" s="95" t="s">
        <v>217</v>
      </c>
      <c r="E13" s="96" t="s">
        <v>152</v>
      </c>
      <c r="F13" s="2"/>
    </row>
    <row r="14" spans="1:6" s="70" customFormat="1" x14ac:dyDescent="0.2">
      <c r="A14" s="94">
        <v>43517</v>
      </c>
      <c r="B14" s="91">
        <v>54.89</v>
      </c>
      <c r="C14" s="92" t="s">
        <v>207</v>
      </c>
      <c r="D14" s="95" t="s">
        <v>225</v>
      </c>
      <c r="E14" s="96" t="s">
        <v>153</v>
      </c>
      <c r="F14" s="2"/>
    </row>
    <row r="15" spans="1:6" s="70" customFormat="1" x14ac:dyDescent="0.2">
      <c r="A15" s="90"/>
      <c r="B15" s="91"/>
      <c r="C15" s="95"/>
      <c r="D15" s="95"/>
      <c r="E15" s="96"/>
      <c r="F15" s="3"/>
    </row>
    <row r="16" spans="1:6" s="70" customFormat="1" x14ac:dyDescent="0.2">
      <c r="A16" s="90"/>
      <c r="B16" s="91"/>
      <c r="C16" s="95"/>
      <c r="D16" s="95"/>
      <c r="E16" s="96"/>
      <c r="F16" s="3"/>
    </row>
    <row r="17" spans="1:6" s="70" customFormat="1" hidden="1" x14ac:dyDescent="0.2">
      <c r="A17" s="90"/>
      <c r="B17" s="91"/>
      <c r="C17" s="95"/>
      <c r="D17" s="95"/>
      <c r="E17" s="96"/>
      <c r="F17" s="3"/>
    </row>
    <row r="18" spans="1:6" ht="34.5" customHeight="1" x14ac:dyDescent="0.2">
      <c r="A18" s="71" t="s">
        <v>89</v>
      </c>
      <c r="B18" s="83">
        <f>SUM(B11:B17)</f>
        <v>653.15</v>
      </c>
      <c r="C18" s="101" t="str">
        <f>IF(SUBTOTAL(3,B11:B17)=SUBTOTAL(103,B11:B17),'Summary and sign-off'!$A$47,'Summary and sign-off'!$A$48)</f>
        <v>Check - there are no hidden rows with data</v>
      </c>
      <c r="D18" s="142" t="str">
        <f>IF('Summary and sign-off'!F58='Summary and sign-off'!F53,'Summary and sign-off'!A50,'Summary and sign-off'!A49)</f>
        <v>Check - each entry provides sufficient information</v>
      </c>
      <c r="E18" s="142"/>
      <c r="F18" s="39"/>
    </row>
    <row r="19" spans="1:6" ht="14.1" customHeight="1" x14ac:dyDescent="0.2">
      <c r="A19" s="40"/>
      <c r="B19" s="29"/>
      <c r="C19" s="22"/>
      <c r="D19" s="22"/>
      <c r="E19" s="22"/>
      <c r="F19" s="26"/>
    </row>
    <row r="20" spans="1:6" x14ac:dyDescent="0.2">
      <c r="A20" s="23" t="s">
        <v>6</v>
      </c>
      <c r="B20" s="22"/>
      <c r="C20" s="22"/>
      <c r="D20" s="22"/>
      <c r="E20" s="22"/>
      <c r="F20" s="26"/>
    </row>
    <row r="21" spans="1:6" ht="12.6" customHeight="1" x14ac:dyDescent="0.2">
      <c r="A21" s="25" t="s">
        <v>34</v>
      </c>
      <c r="B21" s="22"/>
      <c r="C21" s="22"/>
      <c r="D21" s="22"/>
      <c r="E21" s="22"/>
      <c r="F21" s="26"/>
    </row>
    <row r="22" spans="1:6" x14ac:dyDescent="0.2">
      <c r="A22" s="25" t="s">
        <v>108</v>
      </c>
      <c r="B22" s="27"/>
      <c r="C22" s="28"/>
      <c r="D22" s="28"/>
      <c r="E22" s="28"/>
      <c r="F22" s="29"/>
    </row>
    <row r="23" spans="1:6" x14ac:dyDescent="0.2">
      <c r="A23" s="33" t="s">
        <v>10</v>
      </c>
      <c r="B23" s="34"/>
      <c r="C23" s="29"/>
      <c r="D23" s="29"/>
      <c r="E23" s="29"/>
      <c r="F23" s="29"/>
    </row>
    <row r="24" spans="1:6" ht="12.75" customHeight="1" x14ac:dyDescent="0.2">
      <c r="A24" s="33" t="s">
        <v>117</v>
      </c>
      <c r="B24" s="41"/>
      <c r="C24" s="35"/>
      <c r="D24" s="35"/>
      <c r="E24" s="35"/>
      <c r="F24" s="35"/>
    </row>
    <row r="25" spans="1:6" x14ac:dyDescent="0.2">
      <c r="A25" s="40"/>
      <c r="B25" s="42"/>
      <c r="C25" s="22"/>
      <c r="D25" s="22"/>
      <c r="E25" s="22"/>
      <c r="F25" s="40"/>
    </row>
    <row r="26" spans="1:6" hidden="1" x14ac:dyDescent="0.2">
      <c r="A26" s="22"/>
      <c r="B26" s="22"/>
      <c r="C26" s="22"/>
      <c r="D26" s="22"/>
      <c r="E26" s="40"/>
    </row>
    <row r="27" spans="1:6" ht="12.75" hidden="1" customHeight="1" x14ac:dyDescent="0.2"/>
    <row r="28" spans="1:6" hidden="1" x14ac:dyDescent="0.2">
      <c r="A28" s="43"/>
      <c r="B28" s="43"/>
      <c r="C28" s="43"/>
      <c r="D28" s="43"/>
      <c r="E28" s="43"/>
      <c r="F28" s="26"/>
    </row>
    <row r="29" spans="1:6" hidden="1" x14ac:dyDescent="0.2">
      <c r="A29" s="43"/>
      <c r="B29" s="43"/>
      <c r="C29" s="43"/>
      <c r="D29" s="43"/>
      <c r="E29" s="43"/>
      <c r="F29" s="26"/>
    </row>
    <row r="30" spans="1:6" hidden="1" x14ac:dyDescent="0.2">
      <c r="A30" s="43"/>
      <c r="B30" s="43"/>
      <c r="C30" s="43"/>
      <c r="D30" s="43"/>
      <c r="E30" s="43"/>
      <c r="F30" s="26"/>
    </row>
    <row r="31" spans="1:6" hidden="1" x14ac:dyDescent="0.2">
      <c r="A31" s="43"/>
      <c r="B31" s="43"/>
      <c r="C31" s="43"/>
      <c r="D31" s="43"/>
      <c r="E31" s="43"/>
      <c r="F31" s="26"/>
    </row>
    <row r="32" spans="1:6" hidden="1" x14ac:dyDescent="0.2">
      <c r="A32" s="43"/>
      <c r="B32" s="43"/>
      <c r="C32" s="43"/>
      <c r="D32" s="43"/>
      <c r="E32" s="43"/>
      <c r="F32" s="26"/>
    </row>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sheetData>
  <sheetProtection formatCells="0" insertRows="0" deleteRows="0"/>
  <mergeCells count="10">
    <mergeCell ref="D18:E18"/>
    <mergeCell ref="B6:E6"/>
    <mergeCell ref="B5:E5"/>
    <mergeCell ref="B7:E7"/>
    <mergeCell ref="A1:E1"/>
    <mergeCell ref="B2:E2"/>
    <mergeCell ref="B3:E3"/>
    <mergeCell ref="B4:E4"/>
    <mergeCell ref="A9:E9"/>
    <mergeCell ref="A8:E8"/>
  </mergeCells>
  <dataValidations xWindow="196" yWindow="723" count="3">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4 A15:A17">
      <formula1>$B$4</formula1>
      <formula2>$B$5</formula2>
    </dataValidation>
    <dataValidation type="textLength" errorStyle="information" allowBlank="1" showInputMessage="1" showErrorMessage="1" error="XLBVal:6=74.79_x000d__x000a_" sqref="D26">
      <formula1>0</formula1>
      <formula2>300</formula2>
    </dataValidation>
  </dataValidations>
  <printOptions gridLines="1"/>
  <pageMargins left="0.70866141732283472" right="0.70866141732283472" top="0.74803149606299213" bottom="0.74803149606299213" header="0.31496062992125984" footer="0.31496062992125984"/>
  <pageSetup paperSize="9" scale="80"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196" yWindow="723"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B11:B14 B15:B17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72"/>
  <sheetViews>
    <sheetView zoomScaleNormal="100" workbookViewId="0">
      <selection activeCell="C68" sqref="C68"/>
    </sheetView>
  </sheetViews>
  <sheetFormatPr defaultColWidth="0" defaultRowHeight="12.75" zeroHeight="1" x14ac:dyDescent="0.2"/>
  <cols>
    <col min="1" max="1" width="31.7109375" style="17" customWidth="1"/>
    <col min="2" max="2" width="37.42578125" style="17" customWidth="1"/>
    <col min="3" max="3" width="19.42578125" style="17" customWidth="1"/>
    <col min="4" max="4" width="20" style="17" customWidth="1"/>
    <col min="5" max="5" width="24.28515625" style="17" customWidth="1"/>
    <col min="6" max="6" width="25.2851562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38" t="s">
        <v>16</v>
      </c>
      <c r="B1" s="138"/>
      <c r="C1" s="138"/>
      <c r="D1" s="138"/>
      <c r="E1" s="138"/>
      <c r="F1" s="138"/>
    </row>
    <row r="2" spans="1:6" ht="21" customHeight="1" x14ac:dyDescent="0.2">
      <c r="A2" s="4" t="s">
        <v>2</v>
      </c>
      <c r="B2" s="141" t="s">
        <v>137</v>
      </c>
      <c r="C2" s="141"/>
      <c r="D2" s="141"/>
      <c r="E2" s="141"/>
      <c r="F2" s="141"/>
    </row>
    <row r="3" spans="1:6" ht="21" customHeight="1" x14ac:dyDescent="0.2">
      <c r="A3" s="4" t="s">
        <v>3</v>
      </c>
      <c r="B3" s="141" t="s">
        <v>138</v>
      </c>
      <c r="C3" s="141"/>
      <c r="D3" s="141"/>
      <c r="E3" s="141"/>
      <c r="F3" s="141"/>
    </row>
    <row r="4" spans="1:6" ht="21" customHeight="1" x14ac:dyDescent="0.2">
      <c r="A4" s="4" t="s">
        <v>46</v>
      </c>
      <c r="B4" s="141">
        <f>'Summary and sign-off'!B4:F4</f>
        <v>43282</v>
      </c>
      <c r="C4" s="141"/>
      <c r="D4" s="141"/>
      <c r="E4" s="141"/>
      <c r="F4" s="141"/>
    </row>
    <row r="5" spans="1:6" ht="21" customHeight="1" x14ac:dyDescent="0.2">
      <c r="A5" s="4" t="s">
        <v>47</v>
      </c>
      <c r="B5" s="141">
        <f>'Summary and sign-off'!B5:F5</f>
        <v>43646</v>
      </c>
      <c r="C5" s="141"/>
      <c r="D5" s="141"/>
      <c r="E5" s="141"/>
      <c r="F5" s="141"/>
    </row>
    <row r="6" spans="1:6" ht="21" customHeight="1" x14ac:dyDescent="0.2">
      <c r="A6" s="4" t="s">
        <v>118</v>
      </c>
      <c r="B6" s="136" t="s">
        <v>12</v>
      </c>
      <c r="C6" s="136"/>
      <c r="D6" s="136"/>
      <c r="E6" s="136"/>
      <c r="F6" s="136"/>
    </row>
    <row r="7" spans="1:6" ht="21" customHeight="1" x14ac:dyDescent="0.2">
      <c r="A7" s="4" t="s">
        <v>69</v>
      </c>
      <c r="B7" s="136" t="s">
        <v>80</v>
      </c>
      <c r="C7" s="136"/>
      <c r="D7" s="136"/>
      <c r="E7" s="136"/>
      <c r="F7" s="136"/>
    </row>
    <row r="8" spans="1:6" ht="36" customHeight="1" x14ac:dyDescent="0.2">
      <c r="A8" s="145" t="s">
        <v>36</v>
      </c>
      <c r="B8" s="145"/>
      <c r="C8" s="145"/>
      <c r="D8" s="145"/>
      <c r="E8" s="145"/>
      <c r="F8" s="145"/>
    </row>
    <row r="9" spans="1:6" ht="36" customHeight="1" x14ac:dyDescent="0.2">
      <c r="A9" s="153" t="s">
        <v>87</v>
      </c>
      <c r="B9" s="154"/>
      <c r="C9" s="154"/>
      <c r="D9" s="154"/>
      <c r="E9" s="154"/>
      <c r="F9" s="154"/>
    </row>
    <row r="10" spans="1:6" ht="39" customHeight="1" x14ac:dyDescent="0.2">
      <c r="A10" s="18" t="s">
        <v>33</v>
      </c>
      <c r="B10" s="9" t="s">
        <v>114</v>
      </c>
      <c r="C10" s="9" t="s">
        <v>51</v>
      </c>
      <c r="D10" s="9" t="s">
        <v>17</v>
      </c>
      <c r="E10" s="9" t="s">
        <v>52</v>
      </c>
      <c r="F10" s="9" t="s">
        <v>83</v>
      </c>
    </row>
    <row r="11" spans="1:6" s="70" customFormat="1" hidden="1" x14ac:dyDescent="0.2">
      <c r="A11" s="94"/>
      <c r="B11" s="95"/>
      <c r="C11" s="100"/>
      <c r="D11" s="95"/>
      <c r="E11" s="97"/>
      <c r="F11" s="96"/>
    </row>
    <row r="12" spans="1:6" s="70" customFormat="1" x14ac:dyDescent="0.2">
      <c r="A12" s="94">
        <v>43346</v>
      </c>
      <c r="B12" s="98" t="s">
        <v>145</v>
      </c>
      <c r="C12" s="100" t="s">
        <v>20</v>
      </c>
      <c r="D12" s="98" t="s">
        <v>146</v>
      </c>
      <c r="E12" s="97" t="s">
        <v>25</v>
      </c>
      <c r="F12" s="99"/>
    </row>
    <row r="13" spans="1:6" s="70" customFormat="1" ht="25.5" x14ac:dyDescent="0.2">
      <c r="A13" s="94">
        <v>43385</v>
      </c>
      <c r="B13" s="98" t="s">
        <v>223</v>
      </c>
      <c r="C13" s="100" t="s">
        <v>20</v>
      </c>
      <c r="D13" s="98" t="s">
        <v>144</v>
      </c>
      <c r="E13" s="97" t="s">
        <v>25</v>
      </c>
      <c r="F13" s="99"/>
    </row>
    <row r="14" spans="1:6" s="70" customFormat="1" ht="25.5" x14ac:dyDescent="0.2">
      <c r="A14" s="94">
        <v>43515</v>
      </c>
      <c r="B14" s="98" t="s">
        <v>224</v>
      </c>
      <c r="C14" s="100" t="s">
        <v>20</v>
      </c>
      <c r="D14" s="98" t="s">
        <v>141</v>
      </c>
      <c r="E14" s="97" t="s">
        <v>23</v>
      </c>
      <c r="F14" s="99"/>
    </row>
    <row r="15" spans="1:6" s="70" customFormat="1" x14ac:dyDescent="0.2">
      <c r="A15" s="94">
        <v>43598</v>
      </c>
      <c r="B15" s="98" t="s">
        <v>140</v>
      </c>
      <c r="C15" s="100" t="s">
        <v>18</v>
      </c>
      <c r="D15" s="98" t="s">
        <v>141</v>
      </c>
      <c r="E15" s="97" t="s">
        <v>25</v>
      </c>
      <c r="F15" s="99"/>
    </row>
    <row r="16" spans="1:6" s="70" customFormat="1" x14ac:dyDescent="0.2">
      <c r="A16" s="94">
        <v>43613</v>
      </c>
      <c r="B16" s="98" t="s">
        <v>142</v>
      </c>
      <c r="C16" s="100" t="s">
        <v>20</v>
      </c>
      <c r="D16" s="98" t="s">
        <v>143</v>
      </c>
      <c r="E16" s="97" t="s">
        <v>23</v>
      </c>
      <c r="F16" s="99" t="s">
        <v>147</v>
      </c>
    </row>
    <row r="17" spans="1:7" s="70" customFormat="1" x14ac:dyDescent="0.2">
      <c r="A17" s="94"/>
      <c r="B17" s="98"/>
      <c r="C17" s="100"/>
      <c r="D17" s="98"/>
      <c r="E17" s="97"/>
      <c r="F17" s="99"/>
    </row>
    <row r="18" spans="1:7" s="70" customFormat="1" x14ac:dyDescent="0.2">
      <c r="A18" s="94"/>
      <c r="B18" s="98"/>
      <c r="C18" s="100"/>
      <c r="D18" s="98"/>
      <c r="E18" s="97"/>
      <c r="F18" s="99"/>
    </row>
    <row r="19" spans="1:7" s="70" customFormat="1" hidden="1" x14ac:dyDescent="0.2">
      <c r="A19" s="94"/>
      <c r="B19" s="95"/>
      <c r="C19" s="100"/>
      <c r="D19" s="95"/>
      <c r="E19" s="97"/>
      <c r="F19" s="96"/>
    </row>
    <row r="20" spans="1:7" ht="34.5" customHeight="1" x14ac:dyDescent="0.2">
      <c r="A20" s="72" t="s">
        <v>115</v>
      </c>
      <c r="B20" s="73" t="s">
        <v>19</v>
      </c>
      <c r="C20" s="74">
        <f>C21+C22</f>
        <v>5</v>
      </c>
      <c r="D20" s="109" t="str">
        <f>IF(SUBTOTAL(3,C11:C19)=SUBTOTAL(103,C11:C19),'Summary and sign-off'!$A$47,'Summary and sign-off'!$A$48)</f>
        <v>Check - there are no hidden rows with data</v>
      </c>
      <c r="E20" s="155" t="str">
        <f>IF('Summary and sign-off'!F59='Summary and sign-off'!F53,'Summary and sign-off'!A51,'Summary and sign-off'!A49)</f>
        <v>Check - each entry provides sufficient information</v>
      </c>
      <c r="F20" s="155"/>
      <c r="G20" s="70"/>
    </row>
    <row r="21" spans="1:7" ht="25.5" customHeight="1" x14ac:dyDescent="0.25">
      <c r="A21" s="75"/>
      <c r="B21" s="76" t="s">
        <v>20</v>
      </c>
      <c r="C21" s="77">
        <f>COUNTIF(C11:C19,'Summary and sign-off'!A44)</f>
        <v>4</v>
      </c>
      <c r="D21" s="19"/>
      <c r="E21" s="20"/>
      <c r="F21" s="21"/>
    </row>
    <row r="22" spans="1:7" ht="25.5" customHeight="1" x14ac:dyDescent="0.25">
      <c r="A22" s="75"/>
      <c r="B22" s="76" t="s">
        <v>18</v>
      </c>
      <c r="C22" s="77">
        <f>COUNTIF(C11:C19,'Summary and sign-off'!A45)</f>
        <v>1</v>
      </c>
      <c r="D22" s="19"/>
      <c r="E22" s="20"/>
      <c r="F22" s="21"/>
    </row>
    <row r="23" spans="1:7" x14ac:dyDescent="0.2">
      <c r="A23" s="22"/>
      <c r="B23" s="23"/>
      <c r="C23" s="22"/>
      <c r="D23" s="24"/>
      <c r="E23" s="24"/>
      <c r="F23" s="22"/>
    </row>
    <row r="24" spans="1:7" x14ac:dyDescent="0.2">
      <c r="A24" s="23" t="s">
        <v>6</v>
      </c>
      <c r="B24" s="23"/>
      <c r="C24" s="23"/>
      <c r="D24" s="23"/>
      <c r="E24" s="23"/>
      <c r="F24" s="23"/>
    </row>
    <row r="25" spans="1:7" ht="12.6" customHeight="1" x14ac:dyDescent="0.2">
      <c r="A25" s="25" t="s">
        <v>34</v>
      </c>
      <c r="B25" s="22"/>
      <c r="C25" s="22"/>
      <c r="D25" s="22"/>
      <c r="E25" s="22"/>
      <c r="F25" s="26"/>
    </row>
    <row r="26" spans="1:7" x14ac:dyDescent="0.2">
      <c r="A26" s="25" t="s">
        <v>108</v>
      </c>
      <c r="B26" s="27"/>
      <c r="C26" s="28"/>
      <c r="D26" s="28"/>
      <c r="E26" s="28"/>
      <c r="F26" s="29"/>
    </row>
    <row r="27" spans="1:7" x14ac:dyDescent="0.2">
      <c r="A27" s="25" t="s">
        <v>11</v>
      </c>
      <c r="B27" s="30"/>
      <c r="C27" s="30"/>
      <c r="D27" s="30"/>
      <c r="E27" s="30"/>
      <c r="F27" s="30"/>
    </row>
    <row r="28" spans="1:7" ht="12.75" customHeight="1" x14ac:dyDescent="0.2">
      <c r="A28" s="25" t="s">
        <v>59</v>
      </c>
      <c r="B28" s="22"/>
      <c r="C28" s="22"/>
      <c r="D28" s="22"/>
      <c r="E28" s="22"/>
      <c r="F28" s="22"/>
    </row>
    <row r="29" spans="1:7" ht="12.95" customHeight="1" x14ac:dyDescent="0.2">
      <c r="A29" s="31" t="s">
        <v>21</v>
      </c>
      <c r="B29" s="32"/>
      <c r="C29" s="32"/>
      <c r="D29" s="32"/>
      <c r="E29" s="32"/>
      <c r="F29" s="32"/>
    </row>
    <row r="30" spans="1:7" x14ac:dyDescent="0.2">
      <c r="A30" s="33" t="s">
        <v>37</v>
      </c>
      <c r="B30" s="34"/>
      <c r="C30" s="29"/>
      <c r="D30" s="29"/>
      <c r="E30" s="29"/>
      <c r="F30" s="29"/>
    </row>
    <row r="31" spans="1:7" ht="12.75" customHeight="1" x14ac:dyDescent="0.2">
      <c r="A31" s="33" t="s">
        <v>117</v>
      </c>
      <c r="B31" s="25"/>
      <c r="C31" s="35"/>
      <c r="D31" s="35"/>
      <c r="E31" s="35"/>
      <c r="F31" s="35"/>
    </row>
    <row r="32" spans="1:7" ht="12.75" customHeight="1" x14ac:dyDescent="0.2">
      <c r="A32" s="25"/>
      <c r="B32" s="25"/>
      <c r="C32" s="35"/>
      <c r="D32" s="35"/>
      <c r="E32" s="35"/>
      <c r="F32" s="35"/>
    </row>
    <row r="33" spans="1:6" ht="12.75" hidden="1" customHeight="1" x14ac:dyDescent="0.2">
      <c r="A33" s="25"/>
      <c r="B33" s="25"/>
      <c r="C33" s="35"/>
      <c r="D33" s="35"/>
      <c r="E33" s="35"/>
      <c r="F33" s="35"/>
    </row>
    <row r="34" spans="1:6" hidden="1" x14ac:dyDescent="0.2"/>
    <row r="35" spans="1:6" hidden="1" x14ac:dyDescent="0.2"/>
    <row r="36" spans="1:6" hidden="1" x14ac:dyDescent="0.2">
      <c r="A36" s="23"/>
      <c r="B36" s="23"/>
      <c r="C36" s="23"/>
      <c r="D36" s="23"/>
      <c r="E36" s="23"/>
      <c r="F36" s="23"/>
    </row>
    <row r="37" spans="1:6" hidden="1" x14ac:dyDescent="0.2">
      <c r="A37" s="23"/>
      <c r="B37" s="23"/>
      <c r="C37" s="23"/>
      <c r="D37" s="23"/>
      <c r="E37" s="23"/>
      <c r="F37" s="23"/>
    </row>
    <row r="38" spans="1:6" hidden="1" x14ac:dyDescent="0.2">
      <c r="A38" s="23"/>
      <c r="B38" s="23"/>
      <c r="C38" s="23"/>
      <c r="D38" s="23"/>
      <c r="E38" s="23"/>
      <c r="F38" s="23"/>
    </row>
    <row r="39" spans="1:6" hidden="1" x14ac:dyDescent="0.2">
      <c r="A39" s="23"/>
      <c r="B39" s="23"/>
      <c r="C39" s="23"/>
      <c r="D39" s="23"/>
      <c r="E39" s="23"/>
      <c r="F39" s="23"/>
    </row>
    <row r="40" spans="1:6" hidden="1" x14ac:dyDescent="0.2">
      <c r="A40" s="23"/>
      <c r="B40" s="23"/>
      <c r="C40" s="23"/>
      <c r="D40" s="23"/>
      <c r="E40" s="23"/>
      <c r="F40" s="23"/>
    </row>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formatCells="0" insertRows="0" deleteRows="0"/>
  <mergeCells count="10">
    <mergeCell ref="E20:F20"/>
    <mergeCell ref="A8:F8"/>
    <mergeCell ref="A1:F1"/>
    <mergeCell ref="A9:F9"/>
    <mergeCell ref="B2:F2"/>
    <mergeCell ref="B3:F3"/>
    <mergeCell ref="B4:F4"/>
    <mergeCell ref="B7:F7"/>
    <mergeCell ref="B5:F5"/>
    <mergeCell ref="B6:F6"/>
  </mergeCells>
  <dataValidations count="3">
    <dataValidation allowBlank="1" showInputMessage="1" showErrorMessage="1" prompt="Insert additional rows as needed:_x000a_- 'right click' on a row number (left of screen)_x000a_- select 'Insert' (this will insert a row above it)" sqref="A10"/>
    <dataValidation type="textLength" errorStyle="information" allowBlank="1" showInputMessage="1" showErrorMessage="1" error="XLBVal:6=-209608.05_x000d__x000a_" sqref="D9">
      <formula1>0</formula1>
      <formula2>300</formula2>
    </dataValidation>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9">
      <formula1>$B$4</formula1>
      <formula2>$B$5</formula2>
    </dataValidation>
  </dataValidations>
  <printOptions gridLines="1"/>
  <pageMargins left="0.70866141732283472" right="0.70866141732283472" top="0.74803149606299213" bottom="0.74803149606299213" header="0.31496062992125984" footer="0.31496062992125984"/>
  <pageSetup paperSize="9" scale="84"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sign-off'!$A$44:$A$45</xm:f>
          </x14:formula1>
          <xm:sqref>C11:C19</xm:sqref>
        </x14:dataValidation>
        <x14:dataValidation type="list" errorStyle="information" operator="greaterThan" allowBlank="1" showInputMessage="1" prompt="Provide specific $ value if possible">
          <x14:formula1>
            <xm:f>'Summary and sign-off'!$A$38:$A$43</xm:f>
          </x14:formula1>
          <xm:sqref>E11:E19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12165527-d881-4234-97f9-ee139a3f0c31"/>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Alison Kelly</cp:lastModifiedBy>
  <cp:lastPrinted>2019-07-24T23:43:24Z</cp:lastPrinted>
  <dcterms:created xsi:type="dcterms:W3CDTF">2010-10-17T20:59:02Z</dcterms:created>
  <dcterms:modified xsi:type="dcterms:W3CDTF">2019-07-31T21:00:08Z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