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Metro\"/>
    </mc:Choice>
  </mc:AlternateContent>
  <bookViews>
    <workbookView xWindow="360" yWindow="320" windowWidth="28380" windowHeight="13490" activeTab="1"/>
  </bookViews>
  <sheets>
    <sheet name="Provenance" sheetId="6" r:id="rId1"/>
    <sheet name="Population" sheetId="1" r:id="rId2"/>
    <sheet name="GDP" sheetId="2" r:id="rId3"/>
    <sheet name="Regional GDP" sheetId="4" r:id="rId4"/>
    <sheet name="Tourism" sheetId="3" r:id="rId5"/>
    <sheet name="Other Assumptions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onvergence_Criteria">'[1]Scaled 2012-13 Data'!$H$1</definedName>
    <definedName name="Fraction_LCV_Vehicles">'[1]Light Vehicle Supporting Data'!#REF!</definedName>
    <definedName name="Fraction_LCV_VKT">'[1]Light Vehicle Supporting Data'!#REF!</definedName>
    <definedName name="Fraction_LPV_VKT">'[1]Light Vehicle Supporting Data'!#REF!</definedName>
    <definedName name="GDP_Growth">GDP!$H$1</definedName>
    <definedName name="PT_Bus_VKT_Fraction">'[1]Heavy Bus Supporting Data'!#REF!</definedName>
    <definedName name="Taxi_Commercial_Share">'[1]Taxi-Vehicle Share Supporting D'!$D$27</definedName>
    <definedName name="Taxi_Household_Share">'[1]Taxi-Vehicle Share Supporting D'!$D$25</definedName>
    <definedName name="Taxi_Tourist_Share">'[1]Taxi-Vehicle Share Supporting D'!$D$26</definedName>
  </definedNames>
  <calcPr calcId="162913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M16" i="1"/>
  <c r="L16" i="1"/>
  <c r="K16" i="1"/>
  <c r="J16" i="1"/>
  <c r="I16" i="1"/>
  <c r="H16" i="1"/>
  <c r="G16" i="1"/>
  <c r="F16" i="1"/>
  <c r="M15" i="1"/>
  <c r="L15" i="1"/>
  <c r="K15" i="1"/>
  <c r="J15" i="1"/>
  <c r="I15" i="1"/>
  <c r="H15" i="1"/>
  <c r="G15" i="1"/>
  <c r="F15" i="1"/>
  <c r="M14" i="1"/>
  <c r="L14" i="1"/>
  <c r="K14" i="1"/>
  <c r="J14" i="1"/>
  <c r="I14" i="1"/>
  <c r="H14" i="1"/>
  <c r="G14" i="1"/>
  <c r="F14" i="1"/>
  <c r="M13" i="1"/>
  <c r="L13" i="1"/>
  <c r="K13" i="1"/>
  <c r="J13" i="1"/>
  <c r="I13" i="1"/>
  <c r="H13" i="1"/>
  <c r="G13" i="1"/>
  <c r="F13" i="1"/>
  <c r="M12" i="1"/>
  <c r="L12" i="1"/>
  <c r="K12" i="1"/>
  <c r="J12" i="1"/>
  <c r="I12" i="1"/>
  <c r="H12" i="1"/>
  <c r="G12" i="1"/>
  <c r="F12" i="1"/>
  <c r="M11" i="1"/>
  <c r="L11" i="1"/>
  <c r="K11" i="1"/>
  <c r="J11" i="1"/>
  <c r="I11" i="1"/>
  <c r="H11" i="1"/>
  <c r="G11" i="1"/>
  <c r="F11" i="1"/>
  <c r="M10" i="1"/>
  <c r="L10" i="1"/>
  <c r="K10" i="1"/>
  <c r="J10" i="1"/>
  <c r="I10" i="1"/>
  <c r="H10" i="1"/>
  <c r="G10" i="1"/>
  <c r="F10" i="1"/>
  <c r="M9" i="1"/>
  <c r="L9" i="1"/>
  <c r="K9" i="1"/>
  <c r="J9" i="1"/>
  <c r="I9" i="1"/>
  <c r="H9" i="1"/>
  <c r="G9" i="1"/>
  <c r="F9" i="1"/>
  <c r="M8" i="1"/>
  <c r="L8" i="1"/>
  <c r="K8" i="1"/>
  <c r="J8" i="1"/>
  <c r="I8" i="1"/>
  <c r="H8" i="1"/>
  <c r="G8" i="1"/>
  <c r="F8" i="1"/>
  <c r="M7" i="1"/>
  <c r="L7" i="1"/>
  <c r="K7" i="1"/>
  <c r="J7" i="1"/>
  <c r="I7" i="1"/>
  <c r="H7" i="1"/>
  <c r="G7" i="1"/>
  <c r="F7" i="1"/>
  <c r="M6" i="1"/>
  <c r="L6" i="1"/>
  <c r="K6" i="1"/>
  <c r="J6" i="1"/>
  <c r="I6" i="1"/>
  <c r="H6" i="1"/>
  <c r="G6" i="1"/>
  <c r="F6" i="1"/>
  <c r="M5" i="1"/>
  <c r="L5" i="1"/>
  <c r="K5" i="1"/>
  <c r="J5" i="1"/>
  <c r="I5" i="1"/>
  <c r="H5" i="1"/>
  <c r="G5" i="1"/>
  <c r="F5" i="1"/>
  <c r="M4" i="1"/>
  <c r="L4" i="1"/>
  <c r="K4" i="1"/>
  <c r="J4" i="1"/>
  <c r="I4" i="1"/>
  <c r="H4" i="1"/>
  <c r="G4" i="1"/>
  <c r="F4" i="1"/>
  <c r="E16" i="1"/>
  <c r="E15" i="1"/>
  <c r="E12" i="1"/>
  <c r="E11" i="1"/>
  <c r="E10" i="1"/>
  <c r="E9" i="1"/>
  <c r="E7" i="1"/>
  <c r="E6" i="1"/>
  <c r="E5" i="1"/>
  <c r="E4" i="1"/>
  <c r="M191" i="1"/>
  <c r="L191" i="1"/>
  <c r="K191" i="1"/>
  <c r="J191" i="1"/>
  <c r="I191" i="1"/>
  <c r="H191" i="1"/>
  <c r="G191" i="1"/>
  <c r="F191" i="1"/>
  <c r="E191" i="1"/>
  <c r="M190" i="1"/>
  <c r="L190" i="1"/>
  <c r="K190" i="1"/>
  <c r="J190" i="1"/>
  <c r="I190" i="1"/>
  <c r="H190" i="1"/>
  <c r="G190" i="1"/>
  <c r="F190" i="1"/>
  <c r="E190" i="1"/>
  <c r="M189" i="1"/>
  <c r="L189" i="1"/>
  <c r="K189" i="1"/>
  <c r="J189" i="1"/>
  <c r="I189" i="1"/>
  <c r="H189" i="1"/>
  <c r="G189" i="1"/>
  <c r="F189" i="1"/>
  <c r="E189" i="1"/>
  <c r="M188" i="1"/>
  <c r="L188" i="1"/>
  <c r="K188" i="1"/>
  <c r="J188" i="1"/>
  <c r="I188" i="1"/>
  <c r="H188" i="1"/>
  <c r="G188" i="1"/>
  <c r="F188" i="1"/>
  <c r="E188" i="1"/>
  <c r="M187" i="1"/>
  <c r="L187" i="1"/>
  <c r="K187" i="1"/>
  <c r="J187" i="1"/>
  <c r="I187" i="1"/>
  <c r="H187" i="1"/>
  <c r="G187" i="1"/>
  <c r="F187" i="1"/>
  <c r="E187" i="1"/>
  <c r="M186" i="1"/>
  <c r="L186" i="1"/>
  <c r="K186" i="1"/>
  <c r="J186" i="1"/>
  <c r="I186" i="1"/>
  <c r="H186" i="1"/>
  <c r="G186" i="1"/>
  <c r="F186" i="1"/>
  <c r="E186" i="1"/>
  <c r="M185" i="1"/>
  <c r="L185" i="1"/>
  <c r="K185" i="1"/>
  <c r="J185" i="1"/>
  <c r="I185" i="1"/>
  <c r="H185" i="1"/>
  <c r="G185" i="1"/>
  <c r="F185" i="1"/>
  <c r="E185" i="1"/>
  <c r="M184" i="1"/>
  <c r="L184" i="1"/>
  <c r="K184" i="1"/>
  <c r="J184" i="1"/>
  <c r="I184" i="1"/>
  <c r="I192" i="1" s="1"/>
  <c r="H184" i="1"/>
  <c r="G184" i="1"/>
  <c r="F184" i="1"/>
  <c r="E184" i="1"/>
  <c r="M183" i="1"/>
  <c r="L183" i="1"/>
  <c r="K183" i="1"/>
  <c r="J183" i="1"/>
  <c r="J192" i="1" s="1"/>
  <c r="I183" i="1"/>
  <c r="H183" i="1"/>
  <c r="G183" i="1"/>
  <c r="F183" i="1"/>
  <c r="F192" i="1" s="1"/>
  <c r="E183" i="1"/>
  <c r="M182" i="1"/>
  <c r="L182" i="1"/>
  <c r="K182" i="1"/>
  <c r="J182" i="1"/>
  <c r="I182" i="1"/>
  <c r="H182" i="1"/>
  <c r="G182" i="1"/>
  <c r="F182" i="1"/>
  <c r="E182" i="1"/>
  <c r="M181" i="1"/>
  <c r="L181" i="1"/>
  <c r="K181" i="1"/>
  <c r="J181" i="1"/>
  <c r="I181" i="1"/>
  <c r="H181" i="1"/>
  <c r="H192" i="1" s="1"/>
  <c r="G181" i="1"/>
  <c r="F181" i="1"/>
  <c r="E181" i="1"/>
  <c r="E192" i="1"/>
  <c r="G192" i="1"/>
  <c r="D192" i="1"/>
  <c r="K168" i="1"/>
  <c r="J168" i="1"/>
  <c r="I168" i="1"/>
  <c r="H168" i="1"/>
  <c r="G168" i="1"/>
  <c r="F168" i="1"/>
  <c r="E168" i="1"/>
  <c r="D168" i="1"/>
  <c r="K167" i="1"/>
  <c r="L167" i="1" s="1"/>
  <c r="M167" i="1" s="1"/>
  <c r="K166" i="1"/>
  <c r="L166" i="1" s="1"/>
  <c r="M166" i="1" s="1"/>
  <c r="K165" i="1"/>
  <c r="L165" i="1" s="1"/>
  <c r="M165" i="1" s="1"/>
  <c r="K164" i="1"/>
  <c r="L164" i="1" s="1"/>
  <c r="M164" i="1" s="1"/>
  <c r="K163" i="1"/>
  <c r="L163" i="1" s="1"/>
  <c r="M163" i="1" s="1"/>
  <c r="K162" i="1"/>
  <c r="L162" i="1" s="1"/>
  <c r="M162" i="1" s="1"/>
  <c r="K161" i="1"/>
  <c r="L161" i="1" s="1"/>
  <c r="M161" i="1" s="1"/>
  <c r="K160" i="1"/>
  <c r="L160" i="1" s="1"/>
  <c r="M160" i="1" s="1"/>
  <c r="K159" i="1"/>
  <c r="L159" i="1" s="1"/>
  <c r="M159" i="1" s="1"/>
  <c r="K158" i="1"/>
  <c r="L158" i="1" s="1"/>
  <c r="M158" i="1" s="1"/>
  <c r="L157" i="1"/>
  <c r="M157" i="1" s="1"/>
  <c r="M168" i="1" s="1"/>
  <c r="K157" i="1"/>
  <c r="M192" i="1" l="1"/>
  <c r="L192" i="1"/>
  <c r="K192" i="1"/>
  <c r="L168" i="1"/>
  <c r="AA6" i="2" l="1"/>
  <c r="Z6" i="2"/>
  <c r="Y6" i="2"/>
  <c r="X6" i="2"/>
  <c r="W6" i="2"/>
  <c r="V6" i="2"/>
  <c r="U6" i="2"/>
  <c r="AA7" i="2"/>
  <c r="Z7" i="2"/>
  <c r="Y7" i="2"/>
  <c r="X7" i="2"/>
  <c r="W7" i="2"/>
  <c r="V7" i="2"/>
  <c r="U7" i="2"/>
  <c r="T7" i="2" l="1"/>
  <c r="BM5" i="2" l="1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H55" i="4" l="1"/>
  <c r="G55" i="4"/>
  <c r="F55" i="4"/>
  <c r="E55" i="4"/>
  <c r="D55" i="4"/>
  <c r="U9" i="3" l="1"/>
  <c r="U6" i="3"/>
  <c r="T6" i="3"/>
  <c r="U3" i="3"/>
  <c r="T3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U7" i="3" l="1"/>
  <c r="U10" i="3"/>
  <c r="E8" i="1"/>
  <c r="E13" i="1"/>
  <c r="E14" i="1"/>
  <c r="E17" i="1"/>
  <c r="E19" i="1"/>
  <c r="F19" i="1"/>
  <c r="G19" i="1"/>
  <c r="H19" i="1"/>
  <c r="I19" i="1"/>
  <c r="J19" i="1"/>
  <c r="D19" i="1"/>
  <c r="G31" i="1"/>
  <c r="J18" i="1" l="1"/>
  <c r="K49" i="1"/>
  <c r="L49" i="1" s="1"/>
  <c r="M49" i="1" s="1"/>
  <c r="K50" i="1"/>
  <c r="L50" i="1" s="1"/>
  <c r="M50" i="1" s="1"/>
  <c r="K51" i="1"/>
  <c r="L51" i="1" s="1"/>
  <c r="M51" i="1" s="1"/>
  <c r="K52" i="1"/>
  <c r="K53" i="1"/>
  <c r="L53" i="1" s="1"/>
  <c r="M53" i="1" s="1"/>
  <c r="K54" i="1"/>
  <c r="L54" i="1" s="1"/>
  <c r="M54" i="1" s="1"/>
  <c r="K55" i="1"/>
  <c r="L55" i="1" s="1"/>
  <c r="M55" i="1" s="1"/>
  <c r="K56" i="1"/>
  <c r="K57" i="1"/>
  <c r="L57" i="1" s="1"/>
  <c r="M57" i="1" s="1"/>
  <c r="K58" i="1"/>
  <c r="L58" i="1" s="1"/>
  <c r="M58" i="1" s="1"/>
  <c r="K59" i="1"/>
  <c r="L59" i="1" s="1"/>
  <c r="M59" i="1" s="1"/>
  <c r="K60" i="1"/>
  <c r="K61" i="1"/>
  <c r="L61" i="1" s="1"/>
  <c r="M61" i="1" s="1"/>
  <c r="K62" i="1"/>
  <c r="L62" i="1" s="1"/>
  <c r="M62" i="1" s="1"/>
  <c r="K63" i="1"/>
  <c r="L63" i="1" s="1"/>
  <c r="M63" i="1" s="1"/>
  <c r="K64" i="1"/>
  <c r="K65" i="1"/>
  <c r="L65" i="1" s="1"/>
  <c r="M65" i="1" s="1"/>
  <c r="K66" i="1"/>
  <c r="L66" i="1" s="1"/>
  <c r="M66" i="1" s="1"/>
  <c r="K67" i="1"/>
  <c r="L67" i="1" s="1"/>
  <c r="M67" i="1" s="1"/>
  <c r="K68" i="1"/>
  <c r="K69" i="1"/>
  <c r="L69" i="1" s="1"/>
  <c r="M69" i="1" s="1"/>
  <c r="K70" i="1"/>
  <c r="L70" i="1" s="1"/>
  <c r="M70" i="1" s="1"/>
  <c r="K71" i="1"/>
  <c r="L71" i="1" s="1"/>
  <c r="M71" i="1" s="1"/>
  <c r="K72" i="1"/>
  <c r="K73" i="1"/>
  <c r="L73" i="1" s="1"/>
  <c r="M73" i="1" s="1"/>
  <c r="K74" i="1"/>
  <c r="L74" i="1" s="1"/>
  <c r="M74" i="1" s="1"/>
  <c r="K75" i="1"/>
  <c r="L75" i="1" s="1"/>
  <c r="M75" i="1" s="1"/>
  <c r="K76" i="1"/>
  <c r="K77" i="1"/>
  <c r="L77" i="1" s="1"/>
  <c r="M77" i="1" s="1"/>
  <c r="K78" i="1"/>
  <c r="L78" i="1" s="1"/>
  <c r="M78" i="1" s="1"/>
  <c r="K79" i="1"/>
  <c r="L79" i="1" s="1"/>
  <c r="M79" i="1" s="1"/>
  <c r="K80" i="1"/>
  <c r="K81" i="1"/>
  <c r="L81" i="1" s="1"/>
  <c r="M81" i="1" s="1"/>
  <c r="K82" i="1"/>
  <c r="L82" i="1" s="1"/>
  <c r="M82" i="1" s="1"/>
  <c r="K83" i="1"/>
  <c r="L83" i="1" s="1"/>
  <c r="M83" i="1" s="1"/>
  <c r="K84" i="1"/>
  <c r="K85" i="1"/>
  <c r="L85" i="1" s="1"/>
  <c r="M85" i="1" s="1"/>
  <c r="K86" i="1"/>
  <c r="L86" i="1" s="1"/>
  <c r="M86" i="1" s="1"/>
  <c r="K87" i="1"/>
  <c r="L87" i="1" s="1"/>
  <c r="M87" i="1" s="1"/>
  <c r="K88" i="1"/>
  <c r="K89" i="1"/>
  <c r="L89" i="1" s="1"/>
  <c r="M89" i="1" s="1"/>
  <c r="K90" i="1"/>
  <c r="L90" i="1" s="1"/>
  <c r="M90" i="1" s="1"/>
  <c r="K91" i="1"/>
  <c r="L91" i="1" s="1"/>
  <c r="M91" i="1" s="1"/>
  <c r="K92" i="1"/>
  <c r="L92" i="1" s="1"/>
  <c r="M92" i="1" s="1"/>
  <c r="K93" i="1"/>
  <c r="L93" i="1" s="1"/>
  <c r="M93" i="1" s="1"/>
  <c r="K94" i="1"/>
  <c r="L94" i="1" s="1"/>
  <c r="M94" i="1" s="1"/>
  <c r="K95" i="1"/>
  <c r="L95" i="1" s="1"/>
  <c r="M95" i="1" s="1"/>
  <c r="K96" i="1"/>
  <c r="L96" i="1" s="1"/>
  <c r="M96" i="1" s="1"/>
  <c r="K97" i="1"/>
  <c r="L97" i="1" s="1"/>
  <c r="M97" i="1" s="1"/>
  <c r="K98" i="1"/>
  <c r="L98" i="1" s="1"/>
  <c r="M98" i="1" s="1"/>
  <c r="K99" i="1"/>
  <c r="L99" i="1" s="1"/>
  <c r="M99" i="1" s="1"/>
  <c r="K100" i="1"/>
  <c r="K101" i="1"/>
  <c r="L101" i="1" s="1"/>
  <c r="M101" i="1" s="1"/>
  <c r="K102" i="1"/>
  <c r="L102" i="1" s="1"/>
  <c r="M102" i="1" s="1"/>
  <c r="K103" i="1"/>
  <c r="L103" i="1" s="1"/>
  <c r="M103" i="1" s="1"/>
  <c r="K104" i="1"/>
  <c r="K105" i="1"/>
  <c r="L105" i="1" s="1"/>
  <c r="M105" i="1" s="1"/>
  <c r="K106" i="1"/>
  <c r="L106" i="1" s="1"/>
  <c r="M106" i="1" s="1"/>
  <c r="K107" i="1"/>
  <c r="L107" i="1" s="1"/>
  <c r="M107" i="1" s="1"/>
  <c r="K108" i="1"/>
  <c r="K109" i="1"/>
  <c r="L109" i="1" s="1"/>
  <c r="M109" i="1" s="1"/>
  <c r="K110" i="1"/>
  <c r="L110" i="1" s="1"/>
  <c r="M110" i="1" s="1"/>
  <c r="K111" i="1"/>
  <c r="L111" i="1" s="1"/>
  <c r="M111" i="1" s="1"/>
  <c r="K112" i="1"/>
  <c r="K113" i="1"/>
  <c r="L113" i="1" s="1"/>
  <c r="M113" i="1" s="1"/>
  <c r="K114" i="1"/>
  <c r="L114" i="1" s="1"/>
  <c r="M114" i="1" s="1"/>
  <c r="K115" i="1"/>
  <c r="L115" i="1" s="1"/>
  <c r="M115" i="1" s="1"/>
  <c r="K48" i="1"/>
  <c r="L48" i="1" s="1"/>
  <c r="M48" i="1" s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H30" i="1"/>
  <c r="G30" i="1"/>
  <c r="H29" i="1"/>
  <c r="G29" i="1"/>
  <c r="H28" i="1"/>
  <c r="G28" i="1"/>
  <c r="H27" i="1"/>
  <c r="G27" i="1"/>
  <c r="H26" i="1"/>
  <c r="G26" i="1"/>
  <c r="H25" i="1"/>
  <c r="G25" i="1"/>
  <c r="F36" i="1"/>
  <c r="F37" i="1"/>
  <c r="F38" i="1"/>
  <c r="F26" i="1"/>
  <c r="F27" i="1"/>
  <c r="F28" i="1"/>
  <c r="F29" i="1"/>
  <c r="F30" i="1"/>
  <c r="F31" i="1"/>
  <c r="F32" i="1"/>
  <c r="F33" i="1"/>
  <c r="H39" i="1" l="1"/>
  <c r="G39" i="1"/>
  <c r="L112" i="1"/>
  <c r="L108" i="1"/>
  <c r="L104" i="1"/>
  <c r="L100" i="1"/>
  <c r="L88" i="1"/>
  <c r="L84" i="1"/>
  <c r="L80" i="1"/>
  <c r="L76" i="1"/>
  <c r="L72" i="1"/>
  <c r="L68" i="1"/>
  <c r="L64" i="1"/>
  <c r="L60" i="1"/>
  <c r="L56" i="1"/>
  <c r="L52" i="1"/>
  <c r="K19" i="1"/>
  <c r="K21" i="1" s="1"/>
  <c r="O37" i="1" s="1"/>
  <c r="F33" i="3"/>
  <c r="E33" i="3"/>
  <c r="F32" i="3"/>
  <c r="E32" i="3"/>
  <c r="M60" i="1" l="1"/>
  <c r="M76" i="1"/>
  <c r="M84" i="1"/>
  <c r="M100" i="1"/>
  <c r="M108" i="1"/>
  <c r="M68" i="1"/>
  <c r="O26" i="1"/>
  <c r="O28" i="1"/>
  <c r="O30" i="1"/>
  <c r="O32" i="1"/>
  <c r="O34" i="1"/>
  <c r="O36" i="1"/>
  <c r="O38" i="1"/>
  <c r="M52" i="1"/>
  <c r="L19" i="1"/>
  <c r="L21" i="1" s="1"/>
  <c r="P27" i="1" s="1"/>
  <c r="M56" i="1"/>
  <c r="M72" i="1"/>
  <c r="M80" i="1"/>
  <c r="M88" i="1"/>
  <c r="M104" i="1"/>
  <c r="M112" i="1"/>
  <c r="M64" i="1"/>
  <c r="O27" i="1"/>
  <c r="O29" i="1"/>
  <c r="O31" i="1"/>
  <c r="O33" i="1"/>
  <c r="O35" i="1"/>
  <c r="F18" i="2"/>
  <c r="E18" i="2"/>
  <c r="S7" i="2"/>
  <c r="R7" i="2"/>
  <c r="Q7" i="2"/>
  <c r="P7" i="2"/>
  <c r="O7" i="2"/>
  <c r="N7" i="2"/>
  <c r="M7" i="2"/>
  <c r="T6" i="2"/>
  <c r="S6" i="2"/>
  <c r="R6" i="2"/>
  <c r="Q6" i="2"/>
  <c r="P6" i="2"/>
  <c r="O6" i="2"/>
  <c r="N6" i="2"/>
  <c r="M6" i="2"/>
  <c r="P28" i="1" l="1"/>
  <c r="P36" i="1"/>
  <c r="P32" i="1"/>
  <c r="P26" i="1"/>
  <c r="M19" i="1"/>
  <c r="M21" i="1" s="1"/>
  <c r="Q34" i="1" s="1"/>
  <c r="P29" i="1"/>
  <c r="P35" i="1"/>
  <c r="P31" i="1"/>
  <c r="P38" i="1"/>
  <c r="P34" i="1"/>
  <c r="P30" i="1"/>
  <c r="P25" i="1"/>
  <c r="P33" i="1"/>
  <c r="K18" i="1"/>
  <c r="O25" i="1"/>
  <c r="O39" i="1" s="1"/>
  <c r="G49" i="4"/>
  <c r="E19" i="2"/>
  <c r="F19" i="2"/>
  <c r="H49" i="4"/>
  <c r="T10" i="3"/>
  <c r="T7" i="3"/>
  <c r="T4" i="3"/>
  <c r="Q36" i="1" l="1"/>
  <c r="Q31" i="1"/>
  <c r="Q37" i="1"/>
  <c r="Q30" i="1"/>
  <c r="Q28" i="1"/>
  <c r="Q26" i="1"/>
  <c r="Q27" i="1"/>
  <c r="Q38" i="1"/>
  <c r="L18" i="1"/>
  <c r="P37" i="1"/>
  <c r="Q35" i="1"/>
  <c r="Q33" i="1"/>
  <c r="P39" i="1"/>
  <c r="Q32" i="1"/>
  <c r="Q29" i="1"/>
  <c r="H22" i="4"/>
  <c r="H43" i="4" s="1"/>
  <c r="H17" i="4"/>
  <c r="H38" i="4" s="1"/>
  <c r="H13" i="4"/>
  <c r="H34" i="4" s="1"/>
  <c r="H9" i="4"/>
  <c r="H30" i="4" s="1"/>
  <c r="H10" i="4"/>
  <c r="H31" i="4" s="1"/>
  <c r="H20" i="4"/>
  <c r="H41" i="4" s="1"/>
  <c r="H16" i="4"/>
  <c r="H37" i="4" s="1"/>
  <c r="H12" i="4"/>
  <c r="H33" i="4" s="1"/>
  <c r="H8" i="4"/>
  <c r="H29" i="4" s="1"/>
  <c r="H18" i="4"/>
  <c r="H39" i="4" s="1"/>
  <c r="H19" i="4"/>
  <c r="H40" i="4" s="1"/>
  <c r="H15" i="4"/>
  <c r="H36" i="4" s="1"/>
  <c r="H11" i="4"/>
  <c r="H32" i="4" s="1"/>
  <c r="H7" i="4"/>
  <c r="H14" i="4"/>
  <c r="H35" i="4" s="1"/>
  <c r="G19" i="4"/>
  <c r="G40" i="4" s="1"/>
  <c r="G15" i="4"/>
  <c r="G36" i="4" s="1"/>
  <c r="G11" i="4"/>
  <c r="G32" i="4" s="1"/>
  <c r="G7" i="4"/>
  <c r="G16" i="4"/>
  <c r="G37" i="4" s="1"/>
  <c r="G8" i="4"/>
  <c r="G29" i="4" s="1"/>
  <c r="G22" i="4"/>
  <c r="G43" i="4" s="1"/>
  <c r="G18" i="4"/>
  <c r="G39" i="4" s="1"/>
  <c r="G14" i="4"/>
  <c r="G35" i="4" s="1"/>
  <c r="G10" i="4"/>
  <c r="G31" i="4" s="1"/>
  <c r="G17" i="4"/>
  <c r="G38" i="4" s="1"/>
  <c r="G13" i="4"/>
  <c r="G34" i="4" s="1"/>
  <c r="G9" i="4"/>
  <c r="G30" i="4" s="1"/>
  <c r="G20" i="4"/>
  <c r="G41" i="4" s="1"/>
  <c r="G12" i="4"/>
  <c r="G33" i="4" s="1"/>
  <c r="A20" i="3"/>
  <c r="A19" i="3"/>
  <c r="C2" i="3"/>
  <c r="Q25" i="1" l="1"/>
  <c r="Q39" i="1" s="1"/>
  <c r="M18" i="1"/>
  <c r="H21" i="4"/>
  <c r="H28" i="4"/>
  <c r="H42" i="4" s="1"/>
  <c r="G21" i="4"/>
  <c r="G28" i="4"/>
  <c r="G42" i="4" s="1"/>
  <c r="C4" i="3"/>
  <c r="K4" i="3"/>
  <c r="O4" i="3"/>
  <c r="E7" i="3"/>
  <c r="I7" i="3"/>
  <c r="M7" i="3"/>
  <c r="Q7" i="3"/>
  <c r="C10" i="3"/>
  <c r="K10" i="3"/>
  <c r="S10" i="3"/>
  <c r="E10" i="3"/>
  <c r="I10" i="3"/>
  <c r="M10" i="3"/>
  <c r="Q10" i="3"/>
  <c r="B19" i="3"/>
  <c r="D33" i="3"/>
  <c r="D10" i="3"/>
  <c r="L10" i="3"/>
  <c r="H7" i="3"/>
  <c r="G7" i="3" s="1"/>
  <c r="F7" i="3" s="1"/>
  <c r="P7" i="3"/>
  <c r="O7" i="3" s="1"/>
  <c r="N7" i="3" s="1"/>
  <c r="J10" i="3"/>
  <c r="R10" i="3"/>
  <c r="F4" i="3"/>
  <c r="E4" i="3" s="1"/>
  <c r="D4" i="3" s="1"/>
  <c r="J4" i="3"/>
  <c r="I4" i="3" s="1"/>
  <c r="H4" i="3" s="1"/>
  <c r="G4" i="3" s="1"/>
  <c r="N4" i="3"/>
  <c r="M4" i="3" s="1"/>
  <c r="L4" i="3" s="1"/>
  <c r="R4" i="3"/>
  <c r="Q4" i="3" s="1"/>
  <c r="P4" i="3" s="1"/>
  <c r="D7" i="3"/>
  <c r="C7" i="3" s="1"/>
  <c r="L7" i="3"/>
  <c r="K7" i="3" s="1"/>
  <c r="F10" i="3"/>
  <c r="N10" i="3"/>
  <c r="J7" i="3"/>
  <c r="C20" i="3"/>
  <c r="B20" i="3" s="1"/>
  <c r="R7" i="3"/>
  <c r="H10" i="3"/>
  <c r="G10" i="3" s="1"/>
  <c r="P10" i="3"/>
  <c r="O10" i="3" s="1"/>
  <c r="C33" i="3"/>
  <c r="D20" i="3"/>
  <c r="H33" i="3" s="1"/>
  <c r="D32" i="3"/>
  <c r="S4" i="3"/>
  <c r="S7" i="3"/>
  <c r="L16" i="2"/>
  <c r="K16" i="2"/>
  <c r="J16" i="2"/>
  <c r="I16" i="2"/>
  <c r="H16" i="2"/>
  <c r="G16" i="2"/>
  <c r="D16" i="2"/>
  <c r="C16" i="2"/>
  <c r="B16" i="2"/>
  <c r="C32" i="3" l="1"/>
  <c r="B32" i="3"/>
  <c r="G33" i="3"/>
  <c r="D19" i="3"/>
  <c r="C19" i="3" s="1"/>
  <c r="B33" i="3"/>
  <c r="H10" i="2"/>
  <c r="G10" i="2"/>
  <c r="F10" i="2"/>
  <c r="E10" i="2"/>
  <c r="D10" i="2"/>
  <c r="C10" i="2"/>
  <c r="B10" i="2"/>
  <c r="C12" i="2" l="1"/>
  <c r="D18" i="2"/>
  <c r="C18" i="2"/>
  <c r="B12" i="2"/>
  <c r="A18" i="1"/>
  <c r="E38" i="1"/>
  <c r="D38" i="1"/>
  <c r="D17" i="1"/>
  <c r="A17" i="1"/>
  <c r="E37" i="1"/>
  <c r="D37" i="1"/>
  <c r="D16" i="1"/>
  <c r="A16" i="1"/>
  <c r="E36" i="1"/>
  <c r="D36" i="1"/>
  <c r="D15" i="1"/>
  <c r="A15" i="1"/>
  <c r="A36" i="1" s="1"/>
  <c r="F35" i="1"/>
  <c r="E35" i="1"/>
  <c r="D35" i="1"/>
  <c r="D14" i="1"/>
  <c r="A14" i="1"/>
  <c r="F34" i="1"/>
  <c r="E34" i="1"/>
  <c r="D34" i="1"/>
  <c r="A34" i="1"/>
  <c r="D13" i="1"/>
  <c r="E33" i="1"/>
  <c r="D33" i="1"/>
  <c r="D12" i="1"/>
  <c r="A12" i="1"/>
  <c r="E32" i="1"/>
  <c r="D32" i="1"/>
  <c r="M32" i="1"/>
  <c r="D11" i="1"/>
  <c r="A11" i="1"/>
  <c r="E31" i="1"/>
  <c r="D31" i="1"/>
  <c r="D10" i="1"/>
  <c r="A10" i="1"/>
  <c r="E30" i="1"/>
  <c r="D30" i="1"/>
  <c r="L30" i="1"/>
  <c r="D9" i="1"/>
  <c r="A9" i="1"/>
  <c r="E29" i="1"/>
  <c r="D29" i="1"/>
  <c r="D8" i="1"/>
  <c r="A8" i="1"/>
  <c r="E28" i="1"/>
  <c r="D28" i="1"/>
  <c r="D7" i="1"/>
  <c r="A7" i="1"/>
  <c r="E27" i="1"/>
  <c r="D27" i="1"/>
  <c r="D6" i="1"/>
  <c r="A6" i="1"/>
  <c r="E26" i="1"/>
  <c r="D26" i="1"/>
  <c r="D5" i="1"/>
  <c r="A5" i="1"/>
  <c r="F25" i="1"/>
  <c r="E25" i="1"/>
  <c r="D25" i="1"/>
  <c r="D4" i="1"/>
  <c r="A4" i="1"/>
  <c r="N24" i="1"/>
  <c r="M24" i="1"/>
  <c r="L24" i="1"/>
  <c r="K24" i="1"/>
  <c r="J24" i="1"/>
  <c r="I24" i="1"/>
  <c r="D24" i="1"/>
  <c r="F39" i="1" l="1"/>
  <c r="D39" i="1"/>
  <c r="E39" i="1"/>
  <c r="F49" i="4"/>
  <c r="I26" i="1"/>
  <c r="M26" i="1"/>
  <c r="I30" i="1"/>
  <c r="M30" i="1"/>
  <c r="L34" i="1"/>
  <c r="I36" i="1"/>
  <c r="M36" i="1"/>
  <c r="J37" i="1"/>
  <c r="I25" i="1"/>
  <c r="M25" i="1"/>
  <c r="L28" i="1"/>
  <c r="I34" i="1"/>
  <c r="M34" i="1"/>
  <c r="K37" i="1"/>
  <c r="J25" i="1"/>
  <c r="I28" i="1"/>
  <c r="M28" i="1"/>
  <c r="N30" i="1"/>
  <c r="L32" i="1"/>
  <c r="J35" i="1"/>
  <c r="I38" i="1"/>
  <c r="M38" i="1"/>
  <c r="K25" i="1"/>
  <c r="L26" i="1"/>
  <c r="I32" i="1"/>
  <c r="K35" i="1"/>
  <c r="K34" i="1"/>
  <c r="K32" i="1"/>
  <c r="I35" i="1"/>
  <c r="L38" i="1"/>
  <c r="L25" i="1"/>
  <c r="L36" i="1"/>
  <c r="I37" i="1"/>
  <c r="N37" i="1"/>
  <c r="N25" i="1"/>
  <c r="N26" i="1"/>
  <c r="D18" i="1"/>
  <c r="K28" i="1"/>
  <c r="N35" i="1"/>
  <c r="N36" i="1"/>
  <c r="K30" i="1"/>
  <c r="N29" i="1"/>
  <c r="A30" i="1"/>
  <c r="N34" i="1"/>
  <c r="N27" i="1"/>
  <c r="A28" i="1"/>
  <c r="N32" i="1"/>
  <c r="A33" i="1"/>
  <c r="N38" i="1"/>
  <c r="A27" i="1"/>
  <c r="A35" i="1"/>
  <c r="A25" i="1"/>
  <c r="A26" i="1"/>
  <c r="K26" i="1"/>
  <c r="A31" i="1"/>
  <c r="N33" i="1"/>
  <c r="A38" i="1"/>
  <c r="A37" i="1"/>
  <c r="N28" i="1"/>
  <c r="A29" i="1"/>
  <c r="N31" i="1"/>
  <c r="A32" i="1"/>
  <c r="M35" i="1"/>
  <c r="M37" i="1"/>
  <c r="B18" i="2"/>
  <c r="D49" i="4" s="1"/>
  <c r="E49" i="4"/>
  <c r="AA8" i="2"/>
  <c r="Z8" i="2" s="1"/>
  <c r="E20" i="4" l="1"/>
  <c r="E41" i="4" s="1"/>
  <c r="E18" i="4"/>
  <c r="E39" i="4" s="1"/>
  <c r="E16" i="4"/>
  <c r="E37" i="4" s="1"/>
  <c r="E14" i="4"/>
  <c r="E35" i="4" s="1"/>
  <c r="E12" i="4"/>
  <c r="E33" i="4" s="1"/>
  <c r="E10" i="4"/>
  <c r="E31" i="4" s="1"/>
  <c r="E8" i="4"/>
  <c r="E29" i="4" s="1"/>
  <c r="E22" i="4"/>
  <c r="E43" i="4" s="1"/>
  <c r="E19" i="4"/>
  <c r="E40" i="4" s="1"/>
  <c r="E17" i="4"/>
  <c r="E38" i="4" s="1"/>
  <c r="E15" i="4"/>
  <c r="E36" i="4" s="1"/>
  <c r="E13" i="4"/>
  <c r="E34" i="4" s="1"/>
  <c r="E11" i="4"/>
  <c r="E32" i="4" s="1"/>
  <c r="E9" i="4"/>
  <c r="E30" i="4" s="1"/>
  <c r="E7" i="4"/>
  <c r="D19" i="4"/>
  <c r="D40" i="4" s="1"/>
  <c r="D15" i="4"/>
  <c r="D36" i="4" s="1"/>
  <c r="D11" i="4"/>
  <c r="D32" i="4" s="1"/>
  <c r="D9" i="4"/>
  <c r="D30" i="4" s="1"/>
  <c r="D20" i="4"/>
  <c r="D41" i="4" s="1"/>
  <c r="D18" i="4"/>
  <c r="D39" i="4" s="1"/>
  <c r="D16" i="4"/>
  <c r="D37" i="4" s="1"/>
  <c r="D14" i="4"/>
  <c r="D35" i="4" s="1"/>
  <c r="D12" i="4"/>
  <c r="D33" i="4" s="1"/>
  <c r="D10" i="4"/>
  <c r="D31" i="4" s="1"/>
  <c r="D8" i="4"/>
  <c r="D29" i="4" s="1"/>
  <c r="D17" i="4"/>
  <c r="D38" i="4" s="1"/>
  <c r="D13" i="4"/>
  <c r="D34" i="4" s="1"/>
  <c r="D7" i="4"/>
  <c r="D22" i="4"/>
  <c r="D43" i="4" s="1"/>
  <c r="F17" i="4"/>
  <c r="F38" i="4" s="1"/>
  <c r="K38" i="4" s="1"/>
  <c r="F22" i="4"/>
  <c r="F43" i="4" s="1"/>
  <c r="P43" i="4" s="1"/>
  <c r="F11" i="4"/>
  <c r="F32" i="4" s="1"/>
  <c r="Q32" i="4" s="1"/>
  <c r="F16" i="4"/>
  <c r="F37" i="4" s="1"/>
  <c r="O37" i="4" s="1"/>
  <c r="F9" i="4"/>
  <c r="F30" i="4" s="1"/>
  <c r="Q30" i="4" s="1"/>
  <c r="F10" i="4"/>
  <c r="F31" i="4" s="1"/>
  <c r="N31" i="4" s="1"/>
  <c r="F19" i="4"/>
  <c r="F40" i="4" s="1"/>
  <c r="O40" i="4" s="1"/>
  <c r="F20" i="4"/>
  <c r="F41" i="4" s="1"/>
  <c r="O41" i="4" s="1"/>
  <c r="F13" i="4"/>
  <c r="F34" i="4" s="1"/>
  <c r="P34" i="4" s="1"/>
  <c r="F18" i="4"/>
  <c r="F39" i="4" s="1"/>
  <c r="L39" i="4" s="1"/>
  <c r="F8" i="4"/>
  <c r="F29" i="4" s="1"/>
  <c r="O29" i="4" s="1"/>
  <c r="F14" i="4"/>
  <c r="F35" i="4" s="1"/>
  <c r="F7" i="4"/>
  <c r="F28" i="4" s="1"/>
  <c r="F12" i="4"/>
  <c r="F33" i="4" s="1"/>
  <c r="O33" i="4" s="1"/>
  <c r="F15" i="4"/>
  <c r="F36" i="4" s="1"/>
  <c r="O36" i="4" s="1"/>
  <c r="Q40" i="4"/>
  <c r="P40" i="4"/>
  <c r="O32" i="4"/>
  <c r="N39" i="1"/>
  <c r="B13" i="2"/>
  <c r="K38" i="1"/>
  <c r="J32" i="1"/>
  <c r="L35" i="1"/>
  <c r="J26" i="1"/>
  <c r="M29" i="1"/>
  <c r="J30" i="1"/>
  <c r="J34" i="1"/>
  <c r="M31" i="1"/>
  <c r="M27" i="1"/>
  <c r="L37" i="1"/>
  <c r="M33" i="1"/>
  <c r="J28" i="1"/>
  <c r="K36" i="1"/>
  <c r="A39" i="1"/>
  <c r="I18" i="1"/>
  <c r="M40" i="4"/>
  <c r="I40" i="4"/>
  <c r="G18" i="2"/>
  <c r="I29" i="4"/>
  <c r="I41" i="4"/>
  <c r="J29" i="4" l="1"/>
  <c r="N29" i="4"/>
  <c r="Q36" i="4"/>
  <c r="P29" i="4"/>
  <c r="L37" i="4"/>
  <c r="L29" i="4"/>
  <c r="P32" i="4"/>
  <c r="Q41" i="4"/>
  <c r="P30" i="4"/>
  <c r="Q38" i="4"/>
  <c r="O30" i="4"/>
  <c r="O43" i="4"/>
  <c r="I37" i="4"/>
  <c r="N41" i="4"/>
  <c r="P41" i="4"/>
  <c r="M37" i="4"/>
  <c r="M41" i="4"/>
  <c r="K29" i="4"/>
  <c r="J40" i="4"/>
  <c r="N37" i="4"/>
  <c r="N32" i="4"/>
  <c r="P36" i="4"/>
  <c r="Q29" i="4"/>
  <c r="Q37" i="4"/>
  <c r="K37" i="4"/>
  <c r="L41" i="4"/>
  <c r="M29" i="4"/>
  <c r="K40" i="4"/>
  <c r="M32" i="4"/>
  <c r="K41" i="4"/>
  <c r="N36" i="4"/>
  <c r="N40" i="4"/>
  <c r="P37" i="4"/>
  <c r="M39" i="1"/>
  <c r="O34" i="4"/>
  <c r="J38" i="4"/>
  <c r="P38" i="4"/>
  <c r="M38" i="4"/>
  <c r="N38" i="4"/>
  <c r="N30" i="4"/>
  <c r="K33" i="4"/>
  <c r="Q31" i="4"/>
  <c r="I39" i="4"/>
  <c r="Q33" i="4"/>
  <c r="F21" i="4"/>
  <c r="J31" i="4"/>
  <c r="N39" i="4"/>
  <c r="Q39" i="4"/>
  <c r="L33" i="4"/>
  <c r="I31" i="4"/>
  <c r="M39" i="4"/>
  <c r="N33" i="4"/>
  <c r="P33" i="4"/>
  <c r="O39" i="4"/>
  <c r="I33" i="4"/>
  <c r="K31" i="4"/>
  <c r="M34" i="4"/>
  <c r="I38" i="4"/>
  <c r="M30" i="4"/>
  <c r="P31" i="4"/>
  <c r="P39" i="4"/>
  <c r="Q34" i="4"/>
  <c r="O38" i="4"/>
  <c r="M31" i="4"/>
  <c r="O31" i="4"/>
  <c r="Q43" i="4"/>
  <c r="M33" i="4"/>
  <c r="L31" i="4"/>
  <c r="N34" i="4"/>
  <c r="P35" i="4"/>
  <c r="Q35" i="4"/>
  <c r="O35" i="4"/>
  <c r="Q28" i="4"/>
  <c r="O28" i="4"/>
  <c r="P28" i="4"/>
  <c r="N35" i="4"/>
  <c r="M36" i="4"/>
  <c r="L38" i="4"/>
  <c r="L40" i="4"/>
  <c r="K39" i="4"/>
  <c r="J37" i="4"/>
  <c r="J33" i="4"/>
  <c r="J36" i="1"/>
  <c r="L27" i="1"/>
  <c r="J38" i="1"/>
  <c r="N43" i="4"/>
  <c r="L31" i="1"/>
  <c r="L33" i="1"/>
  <c r="L29" i="1"/>
  <c r="H18" i="1"/>
  <c r="E21" i="4"/>
  <c r="E28" i="4"/>
  <c r="E42" i="4" s="1"/>
  <c r="K28" i="4"/>
  <c r="M28" i="4"/>
  <c r="F42" i="4"/>
  <c r="L28" i="4"/>
  <c r="I28" i="4"/>
  <c r="N28" i="4"/>
  <c r="J28" i="4"/>
  <c r="M35" i="4"/>
  <c r="J35" i="4"/>
  <c r="L35" i="4"/>
  <c r="K35" i="4"/>
  <c r="I35" i="4"/>
  <c r="I49" i="4"/>
  <c r="I22" i="4" s="1"/>
  <c r="D21" i="4"/>
  <c r="D28" i="4"/>
  <c r="D42" i="4" s="1"/>
  <c r="P42" i="4" l="1"/>
  <c r="O42" i="4"/>
  <c r="Q42" i="4"/>
  <c r="L39" i="1"/>
  <c r="G18" i="1"/>
  <c r="J39" i="4"/>
  <c r="K29" i="1"/>
  <c r="L32" i="4"/>
  <c r="K33" i="1"/>
  <c r="L36" i="4"/>
  <c r="J41" i="4"/>
  <c r="K31" i="1"/>
  <c r="L34" i="4"/>
  <c r="K27" i="1"/>
  <c r="L30" i="4"/>
  <c r="F18" i="1"/>
  <c r="M43" i="4"/>
  <c r="N42" i="4"/>
  <c r="M42" i="4"/>
  <c r="K39" i="1" l="1"/>
  <c r="L42" i="4"/>
  <c r="J27" i="1"/>
  <c r="K30" i="4"/>
  <c r="J31" i="1"/>
  <c r="K34" i="4"/>
  <c r="J29" i="1"/>
  <c r="K32" i="4"/>
  <c r="J33" i="1"/>
  <c r="K36" i="4"/>
  <c r="E18" i="1"/>
  <c r="L43" i="4"/>
  <c r="J39" i="1" l="1"/>
  <c r="J43" i="4" s="1"/>
  <c r="I33" i="1"/>
  <c r="J36" i="4"/>
  <c r="I29" i="1"/>
  <c r="J32" i="4"/>
  <c r="I27" i="1"/>
  <c r="J30" i="4"/>
  <c r="K42" i="4"/>
  <c r="I31" i="1"/>
  <c r="J34" i="4"/>
  <c r="C13" i="2"/>
  <c r="K43" i="4"/>
  <c r="I39" i="1" l="1"/>
  <c r="I43" i="4" s="1"/>
  <c r="I32" i="4"/>
  <c r="I30" i="4"/>
  <c r="I34" i="4"/>
  <c r="J42" i="4"/>
  <c r="I36" i="4"/>
  <c r="C14" i="2"/>
  <c r="B14" i="2" s="1"/>
  <c r="G19" i="2" l="1"/>
  <c r="I42" i="4"/>
  <c r="I9" i="4" s="1"/>
  <c r="D19" i="2"/>
  <c r="C19" i="2" s="1"/>
  <c r="B19" i="2" s="1"/>
  <c r="E20" i="2" l="1"/>
  <c r="F20" i="2"/>
  <c r="I11" i="4"/>
  <c r="I16" i="4"/>
  <c r="I14" i="4"/>
  <c r="I7" i="4"/>
  <c r="I8" i="4"/>
  <c r="I10" i="4"/>
  <c r="I18" i="4"/>
  <c r="I20" i="4"/>
  <c r="I19" i="4"/>
  <c r="I17" i="4"/>
  <c r="I12" i="4"/>
  <c r="I13" i="4"/>
  <c r="I15" i="4"/>
  <c r="B20" i="2"/>
  <c r="D20" i="2"/>
  <c r="C20" i="2"/>
  <c r="G20" i="2"/>
  <c r="I21" i="4" l="1"/>
  <c r="V6" i="3" l="1"/>
  <c r="W6" i="3" s="1"/>
  <c r="X6" i="3" s="1"/>
  <c r="H32" i="3"/>
  <c r="G32" i="3"/>
  <c r="Y6" i="3" l="1"/>
  <c r="Z6" i="3" s="1"/>
  <c r="AA6" i="3" s="1"/>
  <c r="AB6" i="3" s="1"/>
  <c r="AC6" i="3" s="1"/>
  <c r="AD6" i="3" l="1"/>
  <c r="AE6" i="3" s="1"/>
  <c r="AF6" i="3" s="1"/>
  <c r="AG6" i="3" s="1"/>
  <c r="AH6" i="3" s="1"/>
  <c r="E20" i="3"/>
  <c r="I33" i="3" s="1"/>
  <c r="AI6" i="3" l="1"/>
  <c r="AJ6" i="3" s="1"/>
  <c r="AK6" i="3" s="1"/>
  <c r="AL6" i="3" s="1"/>
  <c r="AM6" i="3" s="1"/>
  <c r="F20" i="3"/>
  <c r="J33" i="3" s="1"/>
  <c r="G20" i="3" l="1"/>
  <c r="K33" i="3" s="1"/>
  <c r="AN6" i="3"/>
  <c r="D2" i="3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  <c r="BC2" i="3" s="1"/>
  <c r="H20" i="3" l="1"/>
  <c r="L33" i="3" s="1"/>
  <c r="AO6" i="3"/>
  <c r="AP6" i="3" s="1"/>
  <c r="AQ6" i="3" s="1"/>
  <c r="AR6" i="3" s="1"/>
  <c r="AS6" i="3" l="1"/>
  <c r="AT6" i="3" s="1"/>
  <c r="AU6" i="3" s="1"/>
  <c r="AV6" i="3" s="1"/>
  <c r="AW6" i="3" s="1"/>
  <c r="I20" i="3" l="1"/>
  <c r="M33" i="3" s="1"/>
  <c r="AX6" i="3"/>
  <c r="AY6" i="3" s="1"/>
  <c r="AZ6" i="3" s="1"/>
  <c r="BA6" i="3" s="1"/>
  <c r="BB6" i="3" s="1"/>
  <c r="J20" i="3" l="1"/>
  <c r="N33" i="3" s="1"/>
  <c r="BC6" i="3"/>
  <c r="K20" i="3" s="1"/>
  <c r="O33" i="3" s="1"/>
  <c r="U4" i="3" l="1"/>
  <c r="V3" i="3"/>
  <c r="W3" i="3" s="1"/>
  <c r="X3" i="3" s="1"/>
  <c r="Y3" i="3" l="1"/>
  <c r="Z3" i="3" s="1"/>
  <c r="AA3" i="3" s="1"/>
  <c r="AB3" i="3" s="1"/>
  <c r="AC3" i="3" s="1"/>
  <c r="AD3" i="3" l="1"/>
  <c r="AE3" i="3" s="1"/>
  <c r="AF3" i="3" s="1"/>
  <c r="AG3" i="3" s="1"/>
  <c r="AH3" i="3" s="1"/>
  <c r="E19" i="3"/>
  <c r="I32" i="3" s="1"/>
  <c r="AI3" i="3" l="1"/>
  <c r="AJ3" i="3" s="1"/>
  <c r="AK3" i="3" s="1"/>
  <c r="AL3" i="3" s="1"/>
  <c r="AM3" i="3" s="1"/>
  <c r="F19" i="3"/>
  <c r="J32" i="3" s="1"/>
  <c r="AN3" i="3" l="1"/>
  <c r="AO3" i="3" s="1"/>
  <c r="AP3" i="3" s="1"/>
  <c r="AQ3" i="3" s="1"/>
  <c r="AR3" i="3" s="1"/>
  <c r="G19" i="3"/>
  <c r="K32" i="3" s="1"/>
  <c r="H19" i="3" l="1"/>
  <c r="L32" i="3" s="1"/>
  <c r="AS3" i="3"/>
  <c r="AT3" i="3" s="1"/>
  <c r="AU3" i="3" s="1"/>
  <c r="AV3" i="3" s="1"/>
  <c r="AW3" i="3" s="1"/>
  <c r="I19" i="3" l="1"/>
  <c r="M32" i="3" s="1"/>
  <c r="AX3" i="3"/>
  <c r="AY3" i="3" s="1"/>
  <c r="AZ3" i="3" s="1"/>
  <c r="BA3" i="3" s="1"/>
  <c r="BB3" i="3" s="1"/>
  <c r="BC3" i="3" l="1"/>
  <c r="K19" i="3" s="1"/>
  <c r="O32" i="3" s="1"/>
  <c r="J19" i="3"/>
  <c r="N32" i="3" s="1"/>
  <c r="AB6" i="2" l="1"/>
  <c r="AB8" i="2" s="1"/>
  <c r="AC6" i="2" l="1"/>
  <c r="AD6" i="2" l="1"/>
  <c r="AE6" i="2" l="1"/>
  <c r="AG6" i="2" l="1"/>
  <c r="AF6" i="2"/>
  <c r="AH6" i="2" l="1"/>
  <c r="AI6" i="2" l="1"/>
  <c r="AJ6" i="2" l="1"/>
  <c r="AK6" i="2" l="1"/>
  <c r="AB7" i="2" l="1"/>
  <c r="H18" i="2" l="1"/>
  <c r="D12" i="2"/>
  <c r="D13" i="2" s="1"/>
  <c r="D14" i="2" s="1"/>
  <c r="AC8" i="2"/>
  <c r="AC7" i="2"/>
  <c r="J49" i="4" l="1"/>
  <c r="H19" i="2"/>
  <c r="H20" i="2" s="1"/>
  <c r="AD7" i="2"/>
  <c r="J22" i="4" l="1"/>
  <c r="J11" i="4"/>
  <c r="J18" i="4"/>
  <c r="J17" i="4"/>
  <c r="J13" i="4"/>
  <c r="J9" i="4"/>
  <c r="J8" i="4"/>
  <c r="J16" i="4"/>
  <c r="J15" i="4"/>
  <c r="J7" i="4"/>
  <c r="J20" i="4"/>
  <c r="J10" i="4"/>
  <c r="J14" i="4"/>
  <c r="J19" i="4"/>
  <c r="J12" i="4"/>
  <c r="AE7" i="2"/>
  <c r="AF8" i="2" s="1"/>
  <c r="AE8" i="2" s="1"/>
  <c r="AD8" i="2" s="1"/>
  <c r="J21" i="4" l="1"/>
  <c r="AF7" i="2"/>
  <c r="AG8" i="2" s="1"/>
  <c r="AG7" i="2" l="1"/>
  <c r="I18" i="2" l="1"/>
  <c r="E12" i="2"/>
  <c r="E13" i="2" s="1"/>
  <c r="E14" i="2" s="1"/>
  <c r="AH8" i="2"/>
  <c r="AH7" i="2"/>
  <c r="AI8" i="2" s="1"/>
  <c r="K49" i="4" l="1"/>
  <c r="I19" i="2"/>
  <c r="I20" i="2" s="1"/>
  <c r="AI7" i="2"/>
  <c r="AJ8" i="2" s="1"/>
  <c r="K22" i="4" l="1"/>
  <c r="K14" i="4"/>
  <c r="K7" i="4"/>
  <c r="K13" i="4"/>
  <c r="K11" i="4"/>
  <c r="K9" i="4"/>
  <c r="K10" i="4"/>
  <c r="K19" i="4"/>
  <c r="K8" i="4"/>
  <c r="K17" i="4"/>
  <c r="K16" i="4"/>
  <c r="K18" i="4"/>
  <c r="K20" i="4"/>
  <c r="K12" i="4"/>
  <c r="K15" i="4"/>
  <c r="AJ7" i="2"/>
  <c r="AK8" i="2" s="1"/>
  <c r="K21" i="4" l="1"/>
  <c r="AK7" i="2" l="1"/>
  <c r="AL7" i="2" s="1"/>
  <c r="AM7" i="2" l="1"/>
  <c r="AN7" i="2" s="1"/>
  <c r="AO7" i="2" s="1"/>
  <c r="AP7" i="2" s="1"/>
  <c r="AQ7" i="2" s="1"/>
  <c r="F12" i="2"/>
  <c r="F13" i="2" s="1"/>
  <c r="F14" i="2" s="1"/>
  <c r="J18" i="2"/>
  <c r="L49" i="4" l="1"/>
  <c r="J19" i="2"/>
  <c r="J20" i="2" s="1"/>
  <c r="AR7" i="2"/>
  <c r="AS7" i="2" s="1"/>
  <c r="AT7" i="2" s="1"/>
  <c r="AU7" i="2" s="1"/>
  <c r="AV7" i="2" s="1"/>
  <c r="K18" i="2"/>
  <c r="G12" i="2"/>
  <c r="G13" i="2" s="1"/>
  <c r="G14" i="2" s="1"/>
  <c r="K19" i="2" l="1"/>
  <c r="K20" i="2" s="1"/>
  <c r="M49" i="4"/>
  <c r="H12" i="2"/>
  <c r="H13" i="2" s="1"/>
  <c r="H14" i="2" s="1"/>
  <c r="L18" i="2"/>
  <c r="AW7" i="2"/>
  <c r="AX7" i="2" s="1"/>
  <c r="AY7" i="2" s="1"/>
  <c r="AZ7" i="2" s="1"/>
  <c r="BA7" i="2" s="1"/>
  <c r="L12" i="4"/>
  <c r="L11" i="4"/>
  <c r="L14" i="4"/>
  <c r="L17" i="4"/>
  <c r="L16" i="4"/>
  <c r="L15" i="4"/>
  <c r="L18" i="4"/>
  <c r="L22" i="4"/>
  <c r="L20" i="4"/>
  <c r="L19" i="4"/>
  <c r="L9" i="4"/>
  <c r="L8" i="4"/>
  <c r="L7" i="4"/>
  <c r="L10" i="4"/>
  <c r="L13" i="4"/>
  <c r="L19" i="2" l="1"/>
  <c r="L20" i="2" s="1"/>
  <c r="N49" i="4"/>
  <c r="L21" i="4"/>
  <c r="M7" i="4"/>
  <c r="M22" i="4"/>
  <c r="M11" i="4"/>
  <c r="M16" i="4"/>
  <c r="M8" i="4"/>
  <c r="M14" i="4"/>
  <c r="M20" i="4"/>
  <c r="M15" i="4"/>
  <c r="M12" i="4"/>
  <c r="M19" i="4"/>
  <c r="M17" i="4"/>
  <c r="M18" i="4"/>
  <c r="M9" i="4"/>
  <c r="M13" i="4"/>
  <c r="M10" i="4"/>
  <c r="I12" i="2"/>
  <c r="I13" i="2" s="1"/>
  <c r="I14" i="2" s="1"/>
  <c r="M18" i="2"/>
  <c r="BB7" i="2"/>
  <c r="BC7" i="2" s="1"/>
  <c r="BD7" i="2" s="1"/>
  <c r="BE7" i="2" s="1"/>
  <c r="BF7" i="2" s="1"/>
  <c r="M19" i="2" l="1"/>
  <c r="M20" i="2" s="1"/>
  <c r="O49" i="4"/>
  <c r="M21" i="4"/>
  <c r="N16" i="4"/>
  <c r="N15" i="4"/>
  <c r="N14" i="4"/>
  <c r="N17" i="4"/>
  <c r="N20" i="4"/>
  <c r="N19" i="4"/>
  <c r="N18" i="4"/>
  <c r="N8" i="4"/>
  <c r="N22" i="4"/>
  <c r="N11" i="4"/>
  <c r="N13" i="4"/>
  <c r="N7" i="4"/>
  <c r="N9" i="4"/>
  <c r="N12" i="4"/>
  <c r="N10" i="4"/>
  <c r="N18" i="2"/>
  <c r="BG7" i="2"/>
  <c r="BH7" i="2" s="1"/>
  <c r="BI7" i="2" s="1"/>
  <c r="BJ7" i="2" s="1"/>
  <c r="BK7" i="2" s="1"/>
  <c r="J12" i="2"/>
  <c r="J13" i="2" s="1"/>
  <c r="J14" i="2" s="1"/>
  <c r="K12" i="2" l="1"/>
  <c r="K13" i="2" s="1"/>
  <c r="K14" i="2" s="1"/>
  <c r="BL7" i="2"/>
  <c r="BM7" i="2" s="1"/>
  <c r="O18" i="2"/>
  <c r="P49" i="4"/>
  <c r="N19" i="2"/>
  <c r="N20" i="2" s="1"/>
  <c r="N21" i="4"/>
  <c r="O22" i="4"/>
  <c r="O12" i="4"/>
  <c r="O20" i="4"/>
  <c r="O13" i="4"/>
  <c r="O10" i="4"/>
  <c r="O15" i="4"/>
  <c r="O9" i="4"/>
  <c r="O16" i="4"/>
  <c r="O14" i="4"/>
  <c r="O7" i="4"/>
  <c r="O11" i="4"/>
  <c r="O19" i="4"/>
  <c r="O8" i="4"/>
  <c r="O17" i="4"/>
  <c r="O18" i="4"/>
  <c r="O21" i="4" l="1"/>
  <c r="P12" i="4"/>
  <c r="P19" i="4"/>
  <c r="P13" i="4"/>
  <c r="P11" i="4"/>
  <c r="P9" i="4"/>
  <c r="P20" i="4"/>
  <c r="P7" i="4"/>
  <c r="P17" i="4"/>
  <c r="P16" i="4"/>
  <c r="P18" i="4"/>
  <c r="P8" i="4"/>
  <c r="P15" i="4"/>
  <c r="P22" i="4"/>
  <c r="P10" i="4"/>
  <c r="P14" i="4"/>
  <c r="O19" i="2"/>
  <c r="O20" i="2" s="1"/>
  <c r="Q49" i="4"/>
  <c r="P21" i="4" l="1"/>
  <c r="Q8" i="4"/>
  <c r="Q17" i="4"/>
  <c r="Q16" i="4"/>
  <c r="Q20" i="4"/>
  <c r="Q10" i="4"/>
  <c r="Q22" i="4"/>
  <c r="Q12" i="4"/>
  <c r="Q19" i="4"/>
  <c r="Q15" i="4"/>
  <c r="Q9" i="4"/>
  <c r="Q14" i="4"/>
  <c r="Q11" i="4"/>
  <c r="Q13" i="4"/>
  <c r="Q18" i="4"/>
  <c r="Q7" i="4"/>
  <c r="Q21" i="4" l="1"/>
</calcChain>
</file>

<file path=xl/comments1.xml><?xml version="1.0" encoding="utf-8"?>
<comments xmlns="http://schemas.openxmlformats.org/spreadsheetml/2006/main">
  <authors>
    <author>Ralph Samuelson</author>
  </authors>
  <commentList>
    <comment ref="AL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M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N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O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P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Q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R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S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T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U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V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W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X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Y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Z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A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B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C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D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E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F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G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H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I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J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K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L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M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L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M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N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O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P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Q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R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S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T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U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V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W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X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Y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Z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A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B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C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D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E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F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G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H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I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J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K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L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M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</commentList>
</comments>
</file>

<file path=xl/comments2.xml><?xml version="1.0" encoding="utf-8"?>
<comments xmlns="http://schemas.openxmlformats.org/spreadsheetml/2006/main">
  <authors>
    <author>Ralph Samuelson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= Corresponding Row 28 figure below * Row 48 below / Row 42 below</t>
        </r>
      </text>
    </comment>
  </commentList>
</comments>
</file>

<file path=xl/sharedStrings.xml><?xml version="1.0" encoding="utf-8"?>
<sst xmlns="http://schemas.openxmlformats.org/spreadsheetml/2006/main" count="841" uniqueCount="189">
  <si>
    <t xml:space="preserve">from </t>
  </si>
  <si>
    <t xml:space="preserve">  TMN</t>
  </si>
  <si>
    <t>Projection</t>
  </si>
  <si>
    <t>Medium</t>
  </si>
  <si>
    <t>Sex</t>
  </si>
  <si>
    <t>Total people, sex</t>
  </si>
  <si>
    <t>Year at 30 June</t>
  </si>
  <si>
    <t>Area</t>
  </si>
  <si>
    <t>Age</t>
  </si>
  <si>
    <t/>
  </si>
  <si>
    <t>Total, New Zealand by region</t>
  </si>
  <si>
    <t>Total people, age</t>
  </si>
  <si>
    <t xml:space="preserve">  15-39 years</t>
  </si>
  <si>
    <t xml:space="preserve">  40-64 years</t>
  </si>
  <si>
    <t xml:space="preserve">  65 years and over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</si>
  <si>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</si>
  <si>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</si>
  <si>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</si>
  <si>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</si>
  <si>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</si>
  <si>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</si>
  <si>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</si>
  <si>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</si>
  <si>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</si>
  <si>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</si>
  <si>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</si>
  <si>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</si>
  <si>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</si>
  <si>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</si>
  <si>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</si>
  <si>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</si>
  <si>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>GDP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</si>
  <si>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</si>
  <si>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</si>
  <si>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</si>
  <si>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</si>
  <si>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</si>
  <si>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</si>
  <si>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</si>
  <si>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</si>
  <si>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</si>
  <si>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</si>
  <si>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</si>
  <si>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</si>
  <si>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</si>
  <si>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</si>
  <si>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</si>
  <si>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</si>
  <si>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</si>
  <si>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</si>
  <si>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</si>
  <si>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</si>
  <si>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</si>
  <si>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</si>
  <si>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</si>
  <si>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</si>
  <si>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</si>
  <si>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</si>
  <si>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</si>
  <si>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</si>
  <si>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</si>
  <si>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</si>
  <si>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</si>
  <si>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</si>
  <si>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</si>
  <si>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</si>
  <si>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</si>
  <si>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</si>
  <si>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</si>
  <si>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</si>
  <si>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</si>
  <si>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</si>
  <si>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</si>
  <si>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</si>
  <si>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</si>
  <si>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</si>
  <si>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</si>
  <si>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</si>
  <si>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</si>
  <si>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</si>
  <si>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</si>
  <si>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</si>
  <si>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</si>
  <si>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</si>
  <si>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</si>
  <si>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</si>
  <si>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</si>
  <si>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</si>
  <si>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</si>
  <si>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</si>
  <si>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</si>
  <si>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</si>
  <si>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</si>
  <si>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</si>
  <si>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</si>
  <si>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</si>
  <si>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GDP Nominal (billion $)</t>
  </si>
  <si>
    <t>CPI Percentage Growth</t>
  </si>
  <si>
    <t>Hello Haobo</t>
  </si>
  <si>
    <t>The New Zealand Superannuation Fund model has a worksheet called NZS expense - History &amp; Future. In this you will find a nominal GDP track that has history back to the year ended 30 June 1997 (1996/97), Budget 2015 forecasts covering 2014/15 to 2018/19 inclusive, and then a projection out to 2059/60.</t>
  </si>
  <si>
    <t>If you need real GDP, you can get it as far as 2028/29 from the Budget 2015 Fiscal Strategy Model (in the worksheet called 2015 BEFU). You will see that this also has a nominal GDP projection and it matches that in the New Zealand Superannuation Fund model out to 2028/29. You can project out real GDP  from this year by using the nominal GDP growth and dividing it by 1.02, as by this point we assume CPI-measured inflation is 2% per year, and that is the only wedge between real and nominal GDP growth.</t>
  </si>
  <si>
    <t>Our fiscal projection models have no import and export tracks, I’m afraid.</t>
  </si>
  <si>
    <t>Regards</t>
  </si>
  <si>
    <t>Matt</t>
  </si>
  <si>
    <t>matthew.bell@treasury.govt.nz</t>
  </si>
  <si>
    <t>Tue 17/11/2015 3:54 p.m.</t>
  </si>
  <si>
    <t>by 5-Year Increments Used in Transport Outlook</t>
  </si>
  <si>
    <t>Real GDP (production measure), base = 2009/10 (billion $)</t>
  </si>
  <si>
    <t>by Fiscal Year 1996/97-2059/60</t>
  </si>
  <si>
    <t>Check - Real GDP Calculated Using Matthew Bell method</t>
  </si>
  <si>
    <t>GDP per Capita</t>
  </si>
  <si>
    <t>Index of GDP per Capita (2012/13 = 1)</t>
  </si>
  <si>
    <t>Tourism Projections</t>
  </si>
  <si>
    <t>Sum of Total Visitor Arrivals</t>
  </si>
  <si>
    <t>Calendar Year - Red=Actual, Blue=MBIE Projection, Black = MoT Projection</t>
  </si>
  <si>
    <t>Sum Total Visitor Days</t>
  </si>
  <si>
    <t>Percentage Growth - Visitor Days</t>
  </si>
  <si>
    <t>Percentage Growth - Visitor Arrivals</t>
  </si>
  <si>
    <t>Percentage Growth- Visitor Spend</t>
  </si>
  <si>
    <t>by 5-Year Increments with Three Years History Used in Transport Outlook</t>
  </si>
  <si>
    <t>Fiscal Year - Red=Actual, Blue=Stats NZ Projection</t>
  </si>
  <si>
    <t>Sum Total Visitor Spend (Million $)</t>
  </si>
  <si>
    <t xml:space="preserve">Statistics NZ Regional Population Estimates </t>
  </si>
  <si>
    <t>Dataset: Subnational population estimates (RC, AU), by age and sex, at 30 June 2006-15 (2015 boundaries)</t>
  </si>
  <si>
    <t>Total, New Zealand</t>
  </si>
  <si>
    <t xml:space="preserve">  Area outside region</t>
  </si>
  <si>
    <t xml:space="preserve">  Total, North Island regions</t>
  </si>
  <si>
    <t xml:space="preserve">  Total, South Island regions</t>
  </si>
  <si>
    <t>Total - All Regions</t>
  </si>
  <si>
    <t>Actual</t>
  </si>
  <si>
    <t>Nominal GDP - Million $</t>
  </si>
  <si>
    <t>Projected</t>
  </si>
  <si>
    <t>Real  GDP -Based on Treasury LTFM - Million 2009 $</t>
  </si>
  <si>
    <t>Check - Approx Total</t>
  </si>
  <si>
    <t>Southland</t>
  </si>
  <si>
    <t>Otago</t>
  </si>
  <si>
    <t>Canterbury</t>
  </si>
  <si>
    <t>West Coast</t>
  </si>
  <si>
    <t>TNM</t>
  </si>
  <si>
    <t>Wellington</t>
  </si>
  <si>
    <t>Manawatu</t>
  </si>
  <si>
    <t>Taranaki</t>
  </si>
  <si>
    <t>Hawke’s Bay</t>
  </si>
  <si>
    <t>Gisborne</t>
  </si>
  <si>
    <t>Bay of Plenty</t>
  </si>
  <si>
    <t>Waikato</t>
  </si>
  <si>
    <t>Auckland</t>
  </si>
  <si>
    <t>Northland</t>
  </si>
  <si>
    <t>Real GDP Projected Assuming Constant GDP/Person - Million 2009 $</t>
  </si>
  <si>
    <t>Check Total</t>
  </si>
  <si>
    <t>Real GDP - Million 2009 $</t>
  </si>
  <si>
    <t>Congestion Charging Assumptions</t>
  </si>
  <si>
    <t xml:space="preserve">  To Light Vehicle + Vehicle Share Passenger</t>
  </si>
  <si>
    <t xml:space="preserve">  To Bus</t>
  </si>
  <si>
    <t xml:space="preserve">  To Rail</t>
  </si>
  <si>
    <t xml:space="preserve">  To Cycling</t>
  </si>
  <si>
    <t xml:space="preserve">  To Walking</t>
  </si>
  <si>
    <t>Desired Reduction in Light Vehicle and Vehicle Share VKT Compared to Unconstrained Levels:</t>
  </si>
  <si>
    <t xml:space="preserve">  Household Travel</t>
  </si>
  <si>
    <t xml:space="preserve">  Commercial Travel</t>
  </si>
  <si>
    <t>Desired Modal Diversions:</t>
  </si>
  <si>
    <t>Assumed Percentage Share of Household Light Vehicle Driver and Passenger Travel Diverted to Taxi/Vehicle Sharing in This Scenario</t>
  </si>
  <si>
    <t>Assumed Percentage Share of Commercial Light Vehicle Travel Diverted to Taxi/Vehicle Sharing in This Scenario</t>
  </si>
  <si>
    <t>Assumed Change in Average Trip Length</t>
  </si>
  <si>
    <t>Dataset: Subnational population projections, by age and sex, 2013(base)-2043 update</t>
  </si>
  <si>
    <t>http://nzdotstat.stats.govt.nz/wbos/Index.aspx?DataSetCode=TABLECODE8011#</t>
  </si>
  <si>
    <t>Fiscal Year - Red=Actual, Blue=2016 HYEFU, Black = Superannuation Fund Model Projection (Note: HEYFU and Superannuation Fund Model nominal GDP are the same for 2016/17 through 2030/31)</t>
  </si>
  <si>
    <t>data extracted on 5 September 2018 from NZ.Stat</t>
  </si>
  <si>
    <t>Extrapolated</t>
  </si>
  <si>
    <t>Total, New Zealand by region (Original)</t>
  </si>
  <si>
    <t>Stats NZ, All New Zealand, 2016 (base) - 2068</t>
  </si>
  <si>
    <t>Adjustment Factor</t>
  </si>
  <si>
    <t>Total, New Zealand by territorial authority</t>
  </si>
  <si>
    <t xml:space="preserve">  Whangarei district</t>
  </si>
  <si>
    <t xml:space="preserve">  Auckland</t>
  </si>
  <si>
    <t xml:space="preserve">  Hamilton city</t>
  </si>
  <si>
    <t xml:space="preserve">  Tauranga city</t>
  </si>
  <si>
    <t xml:space="preserve">  Hastings district</t>
  </si>
  <si>
    <t xml:space="preserve">  New Plymouth district</t>
  </si>
  <si>
    <t xml:space="preserve">  Palmerston North city</t>
  </si>
  <si>
    <t xml:space="preserve">  Lower Hutt city</t>
  </si>
  <si>
    <t xml:space="preserve">  Wellington city</t>
  </si>
  <si>
    <t xml:space="preserve">  Christchurch city</t>
  </si>
  <si>
    <t xml:space="preserve">  Dunedin city</t>
  </si>
  <si>
    <t>data extracted on 04 Dec 2018 01:52 UTC (GMT) from NZ.Stat</t>
  </si>
  <si>
    <t>Total - 11 Districts/Cities</t>
  </si>
  <si>
    <t>Dataset: Subnational population projections, by age and sex, 2013(base)-2043 update adjusted to make each of the 11 districts/cities grow at the same rate</t>
  </si>
  <si>
    <t>Population projections below follow the assumptions of the Metro Connected scenario: each of the 11 largest cities/districts grow at the same rate, corresponding to the growth of their total population according the the Stats NZ 'medium' projection; growth elsewhere follows the Stats NZ 'medium' projection</t>
  </si>
  <si>
    <t xml:space="preserve">This workbook was copied from X:\Transport Outlook\Scenarios\base\Assumptions\Population and GDP base updated on 5 September 2018, then copied from Population and GDP Updated Version 2 Base on 4 December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</si>
</sst>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&quot;$&quot;#,##0"/>
    <numFmt numFmtId="166" formatCode="0.000"/>
    <numFmt numFmtId="167" formatCode="0.0000"/>
    <numFmt numFmtId="168" formatCode="#,#00\ \ \ \ "/>
  </numFmts>
  <fonts count="4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u/>
      <sz val="9"/>
      <color indexed="56"/>
      <name val="Verdana"/>
      <family val="2"/>
    </font>
    <font>
      <u/>
      <sz val="10"/>
      <color theme="10"/>
      <name val="Arial"/>
      <family val="2"/>
    </font>
    <font>
      <b/>
      <sz val="9"/>
      <color indexed="56"/>
      <name val="Verdana"/>
      <family val="2"/>
    </font>
    <font>
      <b/>
      <u/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u/>
      <sz val="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Arial Mäori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1F497D"/>
      <name val="Calibri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sz val="8"/>
      <name val="Arial Mäo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67999A"/>
        <bgColor indexed="64"/>
      </patternFill>
    </fill>
    <fill>
      <patternFill patternType="solid">
        <fgColor rgb="FFD7F7F6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28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33" applyNumberFormat="0" applyAlignment="0" applyProtection="0"/>
    <xf numFmtId="0" fontId="36" fillId="13" borderId="34" applyNumberFormat="0" applyAlignment="0" applyProtection="0"/>
    <xf numFmtId="0" fontId="37" fillId="13" borderId="33" applyNumberFormat="0" applyAlignment="0" applyProtection="0"/>
    <xf numFmtId="0" fontId="38" fillId="0" borderId="35" applyNumberFormat="0" applyFill="0" applyAlignment="0" applyProtection="0"/>
    <xf numFmtId="0" fontId="39" fillId="14" borderId="3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8" applyNumberFormat="0" applyFill="0" applyAlignment="0" applyProtection="0"/>
    <xf numFmtId="0" fontId="4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3" fillId="39" borderId="0" applyNumberFormat="0" applyBorder="0" applyAlignment="0" applyProtection="0"/>
    <xf numFmtId="0" fontId="44" fillId="0" borderId="0"/>
    <xf numFmtId="0" fontId="2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46">
    <xf numFmtId="0" fontId="0" fillId="0" borderId="0" xfId="0"/>
    <xf numFmtId="0" fontId="4" fillId="0" borderId="1" xfId="0" applyFont="1" applyBorder="1"/>
    <xf numFmtId="0" fontId="5" fillId="0" borderId="1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6" fillId="0" borderId="0" xfId="1" applyAlignment="1" applyProtection="1">
      <alignment vertical="center"/>
    </xf>
    <xf numFmtId="0" fontId="5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vertical="top" wrapText="1"/>
    </xf>
    <xf numFmtId="0" fontId="4" fillId="0" borderId="1" xfId="0" applyNumberFormat="1" applyFont="1" applyBorder="1" applyAlignment="1">
      <alignment horizontal="right"/>
    </xf>
    <xf numFmtId="0" fontId="4" fillId="5" borderId="1" xfId="0" applyNumberFormat="1" applyFont="1" applyFill="1" applyBorder="1" applyAlignment="1">
      <alignment horizontal="right"/>
    </xf>
    <xf numFmtId="0" fontId="0" fillId="0" borderId="0" xfId="0" applyFont="1"/>
    <xf numFmtId="0" fontId="15" fillId="0" borderId="0" xfId="0" applyFont="1" applyAlignment="1">
      <alignment horizontal="left"/>
    </xf>
    <xf numFmtId="0" fontId="3" fillId="0" borderId="0" xfId="0" applyFont="1"/>
    <xf numFmtId="0" fontId="20" fillId="6" borderId="0" xfId="0" applyFont="1" applyFill="1" applyAlignment="1" applyProtection="1">
      <alignment horizontal="right"/>
    </xf>
    <xf numFmtId="0" fontId="21" fillId="6" borderId="0" xfId="0" applyFont="1" applyFill="1" applyAlignment="1" applyProtection="1">
      <alignment horizontal="right"/>
    </xf>
    <xf numFmtId="164" fontId="0" fillId="0" borderId="0" xfId="0" applyNumberFormat="1"/>
    <xf numFmtId="0" fontId="24" fillId="0" borderId="0" xfId="0" applyFont="1"/>
    <xf numFmtId="0" fontId="6" fillId="0" borderId="0" xfId="1" applyAlignment="1" applyProtection="1"/>
    <xf numFmtId="165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/>
    </xf>
    <xf numFmtId="3" fontId="0" fillId="0" borderId="0" xfId="0" applyNumberFormat="1"/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6" borderId="0" xfId="0" applyFont="1" applyFill="1" applyAlignment="1" applyProtection="1">
      <alignment horizontal="right"/>
    </xf>
    <xf numFmtId="0" fontId="25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/>
    </xf>
    <xf numFmtId="166" fontId="0" fillId="0" borderId="0" xfId="0" applyNumberFormat="1"/>
    <xf numFmtId="3" fontId="0" fillId="0" borderId="5" xfId="0" applyNumberFormat="1" applyBorder="1"/>
    <xf numFmtId="3" fontId="0" fillId="0" borderId="4" xfId="0" applyNumberFormat="1" applyBorder="1"/>
    <xf numFmtId="0" fontId="26" fillId="7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/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/>
    <xf numFmtId="0" fontId="26" fillId="0" borderId="18" xfId="0" applyFont="1" applyBorder="1"/>
    <xf numFmtId="0" fontId="3" fillId="0" borderId="5" xfId="0" applyFont="1" applyBorder="1" applyAlignment="1">
      <alignment horizontal="center"/>
    </xf>
    <xf numFmtId="0" fontId="0" fillId="0" borderId="16" xfId="0" applyBorder="1"/>
    <xf numFmtId="3" fontId="0" fillId="0" borderId="3" xfId="0" applyNumberFormat="1" applyBorder="1"/>
    <xf numFmtId="0" fontId="26" fillId="7" borderId="19" xfId="0" applyFont="1" applyFill="1" applyBorder="1"/>
    <xf numFmtId="3" fontId="0" fillId="0" borderId="11" xfId="0" applyNumberFormat="1" applyBorder="1"/>
    <xf numFmtId="3" fontId="0" fillId="0" borderId="20" xfId="0" applyNumberFormat="1" applyBorder="1"/>
    <xf numFmtId="3" fontId="0" fillId="0" borderId="14" xfId="0" applyNumberFormat="1" applyBorder="1"/>
    <xf numFmtId="3" fontId="0" fillId="0" borderId="21" xfId="0" applyNumberFormat="1" applyBorder="1"/>
    <xf numFmtId="0" fontId="26" fillId="7" borderId="22" xfId="0" applyFont="1" applyFill="1" applyBorder="1"/>
    <xf numFmtId="3" fontId="0" fillId="0" borderId="13" xfId="0" applyNumberFormat="1" applyBorder="1"/>
    <xf numFmtId="3" fontId="0" fillId="0" borderId="0" xfId="0" applyNumberFormat="1" applyBorder="1"/>
    <xf numFmtId="3" fontId="0" fillId="0" borderId="15" xfId="0" applyNumberFormat="1" applyBorder="1"/>
    <xf numFmtId="0" fontId="26" fillId="7" borderId="23" xfId="0" applyFont="1" applyFill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26" fillId="7" borderId="24" xfId="0" applyFont="1" applyFill="1" applyBorder="1"/>
    <xf numFmtId="0" fontId="0" fillId="0" borderId="21" xfId="0" applyBorder="1"/>
    <xf numFmtId="0" fontId="26" fillId="7" borderId="19" xfId="0" applyFont="1" applyFill="1" applyBorder="1" applyAlignment="1">
      <alignment wrapText="1"/>
    </xf>
    <xf numFmtId="164" fontId="0" fillId="0" borderId="18" xfId="0" applyNumberFormat="1" applyBorder="1"/>
    <xf numFmtId="164" fontId="0" fillId="0" borderId="17" xfId="0" applyNumberFormat="1" applyBorder="1"/>
    <xf numFmtId="164" fontId="0" fillId="8" borderId="17" xfId="0" applyNumberFormat="1" applyFill="1" applyBorder="1"/>
    <xf numFmtId="164" fontId="0" fillId="8" borderId="16" xfId="0" applyNumberFormat="1" applyFill="1" applyBorder="1"/>
    <xf numFmtId="164" fontId="0" fillId="0" borderId="15" xfId="0" applyNumberFormat="1" applyBorder="1"/>
    <xf numFmtId="164" fontId="0" fillId="0" borderId="0" xfId="0" applyNumberFormat="1" applyBorder="1"/>
    <xf numFmtId="164" fontId="0" fillId="8" borderId="0" xfId="0" applyNumberFormat="1" applyFill="1" applyBorder="1"/>
    <xf numFmtId="164" fontId="0" fillId="8" borderId="13" xfId="0" applyNumberFormat="1" applyFill="1" applyBorder="1"/>
    <xf numFmtId="164" fontId="0" fillId="0" borderId="21" xfId="0" applyNumberFormat="1" applyBorder="1"/>
    <xf numFmtId="164" fontId="0" fillId="0" borderId="11" xfId="0" applyNumberFormat="1" applyBorder="1"/>
    <xf numFmtId="164" fontId="0" fillId="8" borderId="11" xfId="0" applyNumberFormat="1" applyFill="1" applyBorder="1"/>
    <xf numFmtId="164" fontId="0" fillId="8" borderId="14" xfId="0" applyNumberFormat="1" applyFill="1" applyBorder="1"/>
    <xf numFmtId="0" fontId="0" fillId="0" borderId="0" xfId="0" applyBorder="1"/>
    <xf numFmtId="0" fontId="0" fillId="0" borderId="13" xfId="0" applyBorder="1"/>
    <xf numFmtId="0" fontId="0" fillId="0" borderId="11" xfId="0" applyBorder="1"/>
    <xf numFmtId="0" fontId="0" fillId="0" borderId="25" xfId="0" applyBorder="1"/>
    <xf numFmtId="0" fontId="0" fillId="0" borderId="0" xfId="0" applyFill="1" applyBorder="1"/>
    <xf numFmtId="0" fontId="0" fillId="7" borderId="23" xfId="0" applyFill="1" applyBorder="1"/>
    <xf numFmtId="0" fontId="0" fillId="7" borderId="0" xfId="0" applyFill="1" applyBorder="1"/>
    <xf numFmtId="167" fontId="0" fillId="0" borderId="0" xfId="0" applyNumberFormat="1"/>
    <xf numFmtId="1" fontId="4" fillId="0" borderId="1" xfId="0" applyNumberFormat="1" applyFont="1" applyBorder="1" applyAlignment="1">
      <alignment horizontal="right"/>
    </xf>
    <xf numFmtId="1" fontId="4" fillId="5" borderId="1" xfId="0" applyNumberFormat="1" applyFont="1" applyFill="1" applyBorder="1" applyAlignment="1">
      <alignment horizontal="right"/>
    </xf>
    <xf numFmtId="168" fontId="27" fillId="0" borderId="0" xfId="9" applyNumberFormat="1" applyFont="1" applyAlignment="1"/>
    <xf numFmtId="0" fontId="0" fillId="0" borderId="0" xfId="0" applyFill="1"/>
    <xf numFmtId="0" fontId="0" fillId="0" borderId="0" xfId="0" applyAlignment="1"/>
    <xf numFmtId="0" fontId="11" fillId="0" borderId="7" xfId="51" applyFont="1" applyFill="1" applyBorder="1" applyAlignment="1">
      <alignment horizontal="center" vertical="top" wrapText="1"/>
    </xf>
    <xf numFmtId="0" fontId="11" fillId="0" borderId="6" xfId="51" applyFont="1" applyFill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44" fillId="0" borderId="0" xfId="51"/>
    <xf numFmtId="0" fontId="5" fillId="0" borderId="1" xfId="51" applyFont="1" applyBorder="1" applyAlignment="1">
      <alignment horizontal="left" wrapText="1"/>
    </xf>
    <xf numFmtId="0" fontId="12" fillId="3" borderId="1" xfId="51" applyFont="1" applyFill="1" applyBorder="1" applyAlignment="1">
      <alignment wrapText="1"/>
    </xf>
    <xf numFmtId="0" fontId="14" fillId="4" borderId="1" xfId="51" applyFont="1" applyFill="1" applyBorder="1" applyAlignment="1">
      <alignment horizontal="center"/>
    </xf>
    <xf numFmtId="0" fontId="15" fillId="3" borderId="1" xfId="51" applyFont="1" applyFill="1" applyBorder="1" applyAlignment="1">
      <alignment vertical="top" wrapText="1"/>
    </xf>
    <xf numFmtId="0" fontId="4" fillId="0" borderId="1" xfId="51" applyNumberFormat="1" applyFont="1" applyBorder="1" applyAlignment="1">
      <alignment horizontal="right"/>
    </xf>
    <xf numFmtId="0" fontId="4" fillId="5" borderId="1" xfId="51" applyNumberFormat="1" applyFont="1" applyFill="1" applyBorder="1" applyAlignment="1">
      <alignment horizontal="right"/>
    </xf>
    <xf numFmtId="0" fontId="16" fillId="3" borderId="1" xfId="51" applyFont="1" applyFill="1" applyBorder="1" applyAlignment="1">
      <alignment vertical="top" wrapText="1"/>
    </xf>
    <xf numFmtId="0" fontId="15" fillId="0" borderId="0" xfId="51" applyFont="1" applyAlignment="1">
      <alignment horizontal="left"/>
    </xf>
    <xf numFmtId="0" fontId="16" fillId="3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1" fontId="4" fillId="0" borderId="1" xfId="51" applyNumberFormat="1" applyFont="1" applyBorder="1" applyAlignment="1">
      <alignment horizontal="right"/>
    </xf>
    <xf numFmtId="1" fontId="4" fillId="5" borderId="1" xfId="51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2" borderId="28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left" wrapText="1"/>
    </xf>
    <xf numFmtId="0" fontId="0" fillId="0" borderId="27" xfId="0" applyBorder="1" applyAlignment="1"/>
    <xf numFmtId="0" fontId="16" fillId="3" borderId="8" xfId="0" applyFont="1" applyFill="1" applyBorder="1" applyAlignment="1">
      <alignment vertical="top" wrapText="1"/>
    </xf>
    <xf numFmtId="0" fontId="16" fillId="3" borderId="9" xfId="0" applyFont="1" applyFill="1" applyBorder="1" applyAlignment="1">
      <alignment vertical="top" wrapText="1"/>
    </xf>
    <xf numFmtId="0" fontId="16" fillId="3" borderId="10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0" fillId="0" borderId="11" xfId="0" applyBorder="1" applyAlignment="1"/>
    <xf numFmtId="0" fontId="8" fillId="2" borderId="2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vertical="top" wrapText="1"/>
    </xf>
    <xf numFmtId="0" fontId="15" fillId="3" borderId="9" xfId="0" applyFont="1" applyFill="1" applyBorder="1" applyAlignment="1">
      <alignment vertical="top" wrapText="1"/>
    </xf>
    <xf numFmtId="0" fontId="15" fillId="3" borderId="10" xfId="0" applyFont="1" applyFill="1" applyBorder="1" applyAlignment="1">
      <alignment vertical="top" wrapText="1"/>
    </xf>
    <xf numFmtId="0" fontId="8" fillId="2" borderId="2" xfId="51" applyFont="1" applyFill="1" applyBorder="1" applyAlignment="1">
      <alignment horizontal="right" vertical="center" wrapText="1"/>
    </xf>
    <xf numFmtId="0" fontId="8" fillId="2" borderId="6" xfId="5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10" fillId="2" borderId="2" xfId="51" applyFont="1" applyFill="1" applyBorder="1" applyAlignment="1">
      <alignment horizontal="right" vertical="center" wrapText="1"/>
    </xf>
    <xf numFmtId="0" fontId="10" fillId="2" borderId="6" xfId="5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</cellXfs>
  <cellStyles count="66">
    <cellStyle name="20% - Accent1" xfId="28" builtinId="30" customBuiltin="1"/>
    <cellStyle name="20% - Accent1 2" xfId="54"/>
    <cellStyle name="20% - Accent2" xfId="32" builtinId="34" customBuiltin="1"/>
    <cellStyle name="20% - Accent2 2" xfId="56"/>
    <cellStyle name="20% - Accent3" xfId="36" builtinId="38" customBuiltin="1"/>
    <cellStyle name="20% - Accent3 2" xfId="58"/>
    <cellStyle name="20% - Accent4" xfId="40" builtinId="42" customBuiltin="1"/>
    <cellStyle name="20% - Accent4 2" xfId="60"/>
    <cellStyle name="20% - Accent5" xfId="44" builtinId="46" customBuiltin="1"/>
    <cellStyle name="20% - Accent5 2" xfId="62"/>
    <cellStyle name="20% - Accent6" xfId="48" builtinId="50" customBuiltin="1"/>
    <cellStyle name="20% - Accent6 2" xfId="64"/>
    <cellStyle name="40% - Accent1" xfId="29" builtinId="31" customBuiltin="1"/>
    <cellStyle name="40% - Accent1 2" xfId="55"/>
    <cellStyle name="40% - Accent2" xfId="33" builtinId="35" customBuiltin="1"/>
    <cellStyle name="40% - Accent2 2" xfId="57"/>
    <cellStyle name="40% - Accent3" xfId="37" builtinId="39" customBuiltin="1"/>
    <cellStyle name="40% - Accent3 2" xfId="59"/>
    <cellStyle name="40% - Accent4" xfId="41" builtinId="43" customBuiltin="1"/>
    <cellStyle name="40% - Accent4 2" xfId="61"/>
    <cellStyle name="40% - Accent5" xfId="45" builtinId="47" customBuiltin="1"/>
    <cellStyle name="40% - Accent5 2" xfId="63"/>
    <cellStyle name="40% - Accent6" xfId="49" builtinId="51" customBuiltin="1"/>
    <cellStyle name="40% - Accent6 2" xfId="65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yperlink" xfId="1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2"/>
    <cellStyle name="Normal 10 2" xfId="3"/>
    <cellStyle name="Normal 13" xfId="4"/>
    <cellStyle name="Normal 19" xfId="5"/>
    <cellStyle name="Normal 2" xfId="6"/>
    <cellStyle name="Normal 2 2" xfId="7"/>
    <cellStyle name="Normal 3" xfId="51"/>
    <cellStyle name="Normal 6" xfId="8"/>
    <cellStyle name="Normal 7" xfId="9"/>
    <cellStyle name="Normal 7 8" xfId="10"/>
    <cellStyle name="Note 2" xfId="52"/>
    <cellStyle name="Note 3" xfId="53"/>
    <cellStyle name="Output" xfId="20" builtinId="21" customBuiltin="1"/>
    <cellStyle name="Title" xfId="11" builtinId="15" customBuiltin="1"/>
    <cellStyle name="Total" xfId="26" builtinId="25" customBuiltin="1"/>
    <cellStyle name="Warning Text" xfId="2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ort%20Outlook\Scenarios\base%20case\Model%20Results\VKT%20and%20Vehicle%20Numbers%20Model%20base%20201609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ersion%202%20Models/Base/nzsf-model-v3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Base%20Case%20Assumptions/fsm-befu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ersion%202%20Models/Base/fsm-befu18_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ersion%202%20Models/Base/Regional%20GDP%202018110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ersion%202%20Models/Base/tourism-forecasts-2018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VehicleTypes"/>
      <sheetName val="All Light Vehicles"/>
      <sheetName val="Car+SUV"/>
      <sheetName val="Van+Ute "/>
      <sheetName val="Heavy Truck"/>
      <sheetName val="Heavy Bus"/>
      <sheetName val="Motorcycle"/>
      <sheetName val="Original 2012-13 Data"/>
      <sheetName val="Scaled 2012-13 Data"/>
      <sheetName val="Original 2013-14 Data"/>
      <sheetName val="Scaled 2013-14 Data"/>
      <sheetName val="Original 2014-15 Data"/>
      <sheetName val="Scaled 2014-15 Data"/>
      <sheetName val="Light Vehicle Supporting Data"/>
      <sheetName val="Vehicle Share Diversion Support"/>
      <sheetName val="Taxi-Vehicle Share Supporting D"/>
      <sheetName val="Heavy Truck Supporting Data"/>
      <sheetName val="Heavy Bus Supporting Data"/>
      <sheetName val="Motorcycle Supporting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H1">
            <v>0.5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5">
          <cell r="D25">
            <v>0.5</v>
          </cell>
        </row>
        <row r="26">
          <cell r="D26">
            <v>0.3</v>
          </cell>
        </row>
        <row r="27">
          <cell r="D27">
            <v>0.2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NZS expense - History &amp; Future"/>
      <sheetName val="History of NZS Fund"/>
      <sheetName val="Input"/>
      <sheetName val="Model"/>
      <sheetName val="Contribution Rate"/>
      <sheetName val="Capital Contribution"/>
      <sheetName val="Fund Balance"/>
      <sheetName val="NZS to GDP"/>
      <sheetName val="Defaults"/>
    </sheetNames>
    <sheetDataSet>
      <sheetData sheetId="0"/>
      <sheetData sheetId="1">
        <row r="8">
          <cell r="B8">
            <v>102.197</v>
          </cell>
          <cell r="C8">
            <v>104.86799999999999</v>
          </cell>
          <cell r="D8">
            <v>108.258</v>
          </cell>
          <cell r="E8">
            <v>114.72499999999999</v>
          </cell>
          <cell r="F8">
            <v>122.229</v>
          </cell>
          <cell r="G8">
            <v>129.99</v>
          </cell>
          <cell r="H8">
            <v>137.17699999999999</v>
          </cell>
          <cell r="I8">
            <v>147.589</v>
          </cell>
          <cell r="J8">
            <v>156.78800000000001</v>
          </cell>
          <cell r="K8">
            <v>164.55699999999999</v>
          </cell>
          <cell r="L8">
            <v>175.45699999999999</v>
          </cell>
          <cell r="M8">
            <v>189.011</v>
          </cell>
          <cell r="N8">
            <v>189.505</v>
          </cell>
          <cell r="O8">
            <v>196.727</v>
          </cell>
          <cell r="P8">
            <v>205.804</v>
          </cell>
          <cell r="Q8">
            <v>215.12200000000001</v>
          </cell>
          <cell r="R8">
            <v>218.75700000000001</v>
          </cell>
          <cell r="S8">
            <v>236.65</v>
          </cell>
          <cell r="T8">
            <v>245.01900000000001</v>
          </cell>
          <cell r="U8">
            <v>257.73599999999999</v>
          </cell>
          <cell r="V8">
            <v>274.22000000000003</v>
          </cell>
          <cell r="W8">
            <v>291.02</v>
          </cell>
          <cell r="X8">
            <v>304.59100000000001</v>
          </cell>
          <cell r="Y8">
            <v>319.971</v>
          </cell>
          <cell r="Z8">
            <v>334.721</v>
          </cell>
          <cell r="AA8">
            <v>349.79199999999997</v>
          </cell>
          <cell r="AB8">
            <v>366.19631294176963</v>
          </cell>
          <cell r="AC8">
            <v>382.89337570689736</v>
          </cell>
          <cell r="AD8">
            <v>399.95445718269985</v>
          </cell>
          <cell r="AE8">
            <v>417.45240350412911</v>
          </cell>
          <cell r="AF8">
            <v>435.54454533088091</v>
          </cell>
          <cell r="AG8">
            <v>454.25970400138334</v>
          </cell>
          <cell r="AH8">
            <v>473.56567695955698</v>
          </cell>
          <cell r="AI8">
            <v>493.51996287459787</v>
          </cell>
          <cell r="AJ8">
            <v>514.14071972905776</v>
          </cell>
          <cell r="AK8">
            <v>535.49028286123246</v>
          </cell>
          <cell r="AL8">
            <v>557.65208257673419</v>
          </cell>
          <cell r="AM8">
            <v>580.64931014726028</v>
          </cell>
          <cell r="AN8">
            <v>604.60828475144592</v>
          </cell>
          <cell r="AO8">
            <v>629.47689188302115</v>
          </cell>
          <cell r="AP8">
            <v>655.39572092354206</v>
          </cell>
          <cell r="AQ8">
            <v>682.38159324358776</v>
          </cell>
          <cell r="AR8">
            <v>710.46268204617661</v>
          </cell>
          <cell r="AS8">
            <v>739.73606692535702</v>
          </cell>
          <cell r="AT8">
            <v>770.22912981889851</v>
          </cell>
          <cell r="AU8">
            <v>801.92845731171724</v>
          </cell>
          <cell r="AV8">
            <v>834.93931741223162</v>
          </cell>
          <cell r="AW8">
            <v>869.15935114622118</v>
          </cell>
          <cell r="AX8">
            <v>904.65321697668548</v>
          </cell>
          <cell r="AY8">
            <v>941.48168929237079</v>
          </cell>
          <cell r="AZ8">
            <v>979.5590826344519</v>
          </cell>
          <cell r="BA8">
            <v>1018.8160790127924</v>
          </cell>
          <cell r="BB8">
            <v>1059.346134307742</v>
          </cell>
          <cell r="BC8">
            <v>1101.0529077514491</v>
          </cell>
          <cell r="BD8">
            <v>1143.9915448772517</v>
          </cell>
          <cell r="BE8">
            <v>1188.0640536846581</v>
          </cell>
          <cell r="BF8">
            <v>1233.2675441899694</v>
          </cell>
          <cell r="BG8">
            <v>1279.7162667681171</v>
          </cell>
          <cell r="BH8">
            <v>1327.3592683128736</v>
          </cell>
          <cell r="BI8">
            <v>1376.3163459801078</v>
          </cell>
          <cell r="BJ8">
            <v>1426.5423353367989</v>
          </cell>
          <cell r="BK8">
            <v>1478.2584054231261</v>
          </cell>
          <cell r="BL8">
            <v>1531.5487413901737</v>
          </cell>
          <cell r="BM8">
            <v>1586.5465968804588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Guide to Model"/>
      <sheetName val="Input Sources"/>
      <sheetName val="Popn"/>
      <sheetName val="LF"/>
      <sheetName val="Tracks"/>
      <sheetName val="Economic Forecasts"/>
      <sheetName val="Fiscal Forecasts"/>
      <sheetName val="NZS Fund Adjuster"/>
      <sheetName val="Fiscal Forecast Adjuster"/>
      <sheetName val="Choices"/>
      <sheetName val="2016 Budget"/>
      <sheetName val="Option"/>
      <sheetName val="fsm-befu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G9">
            <v>197.96</v>
          </cell>
          <cell r="H9">
            <v>194.25700000000001</v>
          </cell>
          <cell r="I9">
            <v>195.36699999999999</v>
          </cell>
          <cell r="J9">
            <v>197.46700000000001</v>
          </cell>
          <cell r="K9">
            <v>203.041</v>
          </cell>
          <cell r="L9">
            <v>207.709</v>
          </cell>
          <cell r="M9">
            <v>214.01</v>
          </cell>
        </row>
        <row r="30">
          <cell r="G30">
            <v>4.0196078431372628E-2</v>
          </cell>
          <cell r="H30">
            <v>1.8850141376060225E-2</v>
          </cell>
          <cell r="I30">
            <v>1.6651248843663202E-2</v>
          </cell>
          <cell r="J30">
            <v>5.277525022747942E-2</v>
          </cell>
          <cell r="K30">
            <v>9.5073465859982775E-3</v>
          </cell>
          <cell r="L30">
            <v>6.8493150684931781E-3</v>
          </cell>
          <cell r="M30">
            <v>1.6156462585034115E-2</v>
          </cell>
          <cell r="N30">
            <v>4.1841004184099972E-3</v>
          </cell>
        </row>
      </sheetData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Guide"/>
      <sheetName val="Sources"/>
      <sheetName val="Population"/>
      <sheetName val="Labour Force"/>
      <sheetName val="Exogenous"/>
      <sheetName val="NZS Fund Adjuster"/>
      <sheetName val="Fiscal Forecast Adjuster"/>
      <sheetName val="Fiscal Outturns"/>
      <sheetName val="Economic Forecasts"/>
      <sheetName val="Fiscal Forecasts"/>
      <sheetName val="Assumptions"/>
      <sheetName val="2018 BEFU FSM"/>
      <sheetName val="O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D11">
            <v>221.56800000000001</v>
          </cell>
          <cell r="E11">
            <v>229.935</v>
          </cell>
          <cell r="F11">
            <v>237.63200000000001</v>
          </cell>
          <cell r="G11">
            <v>244.17400000000001</v>
          </cell>
          <cell r="H11">
            <v>252.261</v>
          </cell>
          <cell r="I11">
            <v>260.72199999999998</v>
          </cell>
          <cell r="J11">
            <v>267.89</v>
          </cell>
          <cell r="K11">
            <v>274.57</v>
          </cell>
          <cell r="L11">
            <v>281.81039366258022</v>
          </cell>
          <cell r="M11">
            <v>288.88215848674201</v>
          </cell>
          <cell r="N11">
            <v>295.83750888725513</v>
          </cell>
          <cell r="O11">
            <v>302.72583788954995</v>
          </cell>
          <cell r="P11">
            <v>309.6527429299619</v>
          </cell>
          <cell r="Q11">
            <v>316.62586852709387</v>
          </cell>
          <cell r="R11">
            <v>323.61021863587126</v>
          </cell>
          <cell r="S11">
            <v>330.63327701282867</v>
          </cell>
          <cell r="T11">
            <v>337.69425042179626</v>
          </cell>
          <cell r="U11">
            <v>344.82050844870423</v>
          </cell>
        </row>
        <row r="30">
          <cell r="E30">
            <v>4.0858018386107364E-3</v>
          </cell>
          <cell r="F30">
            <v>1.7293997965412089E-2</v>
          </cell>
          <cell r="G30">
            <v>1.4000000000000012E-2</v>
          </cell>
          <cell r="H30">
            <v>1.4792899408283988E-2</v>
          </cell>
          <cell r="I30">
            <v>1.7492711370262315E-2</v>
          </cell>
          <cell r="J30">
            <v>2.005730659025784E-2</v>
          </cell>
          <cell r="K30">
            <v>1.9662921348314599E-2</v>
          </cell>
          <cell r="L30">
            <v>2.0000000000000018E-2</v>
          </cell>
          <cell r="M30">
            <v>2.0000000000000018E-2</v>
          </cell>
          <cell r="N30">
            <v>2.0000000000000018E-2</v>
          </cell>
          <cell r="O30">
            <v>2.0000000000000018E-2</v>
          </cell>
          <cell r="P30">
            <v>2.0000000000000018E-2</v>
          </cell>
          <cell r="Q30">
            <v>2.0000000000000018E-2</v>
          </cell>
          <cell r="R30">
            <v>2.0000000000000018E-2</v>
          </cell>
          <cell r="S30">
            <v>2.0000000000000018E-2</v>
          </cell>
          <cell r="T30">
            <v>2.0000000000000018E-2</v>
          </cell>
          <cell r="U30">
            <v>2.0000000000000018E-2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</sheetNames>
    <sheetDataSet>
      <sheetData sheetId="0"/>
      <sheetData sheetId="1">
        <row r="8">
          <cell r="P8">
            <v>5337</v>
          </cell>
          <cell r="Q8">
            <v>5833</v>
          </cell>
          <cell r="R8">
            <v>5993</v>
          </cell>
          <cell r="S8">
            <v>6459</v>
          </cell>
          <cell r="T8">
            <v>6987</v>
          </cell>
        </row>
        <row r="9">
          <cell r="P9">
            <v>77820</v>
          </cell>
          <cell r="Q9">
            <v>82145</v>
          </cell>
          <cell r="R9">
            <v>88418</v>
          </cell>
          <cell r="S9">
            <v>95323</v>
          </cell>
          <cell r="T9">
            <v>101370</v>
          </cell>
        </row>
        <row r="10">
          <cell r="P10">
            <v>18150</v>
          </cell>
          <cell r="Q10">
            <v>20215</v>
          </cell>
          <cell r="R10">
            <v>20226</v>
          </cell>
          <cell r="S10">
            <v>21053</v>
          </cell>
          <cell r="T10">
            <v>22781</v>
          </cell>
        </row>
        <row r="11">
          <cell r="P11">
            <v>11415</v>
          </cell>
          <cell r="Q11">
            <v>11934</v>
          </cell>
          <cell r="R11">
            <v>12174</v>
          </cell>
          <cell r="S11">
            <v>13179</v>
          </cell>
          <cell r="T11">
            <v>14370</v>
          </cell>
        </row>
        <row r="12">
          <cell r="P12">
            <v>1578</v>
          </cell>
          <cell r="Q12">
            <v>1637</v>
          </cell>
          <cell r="R12">
            <v>1706</v>
          </cell>
          <cell r="S12">
            <v>1830</v>
          </cell>
          <cell r="T12">
            <v>1923</v>
          </cell>
        </row>
        <row r="13">
          <cell r="P13">
            <v>6252</v>
          </cell>
          <cell r="Q13">
            <v>6603</v>
          </cell>
          <cell r="R13">
            <v>6715</v>
          </cell>
          <cell r="S13">
            <v>7095</v>
          </cell>
          <cell r="T13">
            <v>7437</v>
          </cell>
        </row>
        <row r="14">
          <cell r="P14">
            <v>8715</v>
          </cell>
          <cell r="Q14">
            <v>9218</v>
          </cell>
          <cell r="R14">
            <v>9042</v>
          </cell>
          <cell r="S14">
            <v>7921</v>
          </cell>
          <cell r="T14">
            <v>8319</v>
          </cell>
        </row>
        <row r="15">
          <cell r="P15">
            <v>8659</v>
          </cell>
          <cell r="Q15">
            <v>9204</v>
          </cell>
          <cell r="R15">
            <v>9339</v>
          </cell>
          <cell r="S15">
            <v>9675</v>
          </cell>
          <cell r="T15">
            <v>10249</v>
          </cell>
        </row>
        <row r="16">
          <cell r="P16">
            <v>30096</v>
          </cell>
          <cell r="Q16">
            <v>31416</v>
          </cell>
          <cell r="R16">
            <v>32754</v>
          </cell>
          <cell r="S16">
            <v>34027</v>
          </cell>
          <cell r="T16">
            <v>35603</v>
          </cell>
        </row>
        <row r="19">
          <cell r="P19">
            <v>3884</v>
          </cell>
          <cell r="Q19">
            <v>4181</v>
          </cell>
          <cell r="R19">
            <v>4311</v>
          </cell>
          <cell r="S19">
            <v>4508</v>
          </cell>
          <cell r="T19">
            <v>4742</v>
          </cell>
        </row>
        <row r="20">
          <cell r="P20">
            <v>2184</v>
          </cell>
          <cell r="Q20">
            <v>2427</v>
          </cell>
          <cell r="R20">
            <v>2544</v>
          </cell>
          <cell r="S20">
            <v>2659</v>
          </cell>
          <cell r="T20">
            <v>2818</v>
          </cell>
        </row>
        <row r="21">
          <cell r="P21">
            <v>1585</v>
          </cell>
          <cell r="Q21">
            <v>1691</v>
          </cell>
          <cell r="R21">
            <v>1607</v>
          </cell>
          <cell r="S21">
            <v>1545</v>
          </cell>
          <cell r="T21">
            <v>1655</v>
          </cell>
        </row>
        <row r="22">
          <cell r="P22">
            <v>27664</v>
          </cell>
          <cell r="Q22">
            <v>30644</v>
          </cell>
          <cell r="R22">
            <v>31946</v>
          </cell>
          <cell r="S22">
            <v>33228</v>
          </cell>
          <cell r="T22">
            <v>34933</v>
          </cell>
        </row>
        <row r="23">
          <cell r="P23">
            <v>9294</v>
          </cell>
          <cell r="Q23">
            <v>9993</v>
          </cell>
          <cell r="R23">
            <v>10226</v>
          </cell>
          <cell r="S23">
            <v>10930</v>
          </cell>
          <cell r="T23">
            <v>11701</v>
          </cell>
        </row>
        <row r="24">
          <cell r="P24">
            <v>4839</v>
          </cell>
          <cell r="Q24">
            <v>5504</v>
          </cell>
          <cell r="R24">
            <v>5238</v>
          </cell>
          <cell r="S24">
            <v>5272</v>
          </cell>
          <cell r="T24">
            <v>5686</v>
          </cell>
        </row>
        <row r="27">
          <cell r="P27">
            <v>217472</v>
          </cell>
          <cell r="Q27">
            <v>232646</v>
          </cell>
          <cell r="R27">
            <v>242237</v>
          </cell>
          <cell r="S27">
            <v>254703</v>
          </cell>
          <cell r="T27">
            <v>270576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</sheetNames>
    <sheetDataSet>
      <sheetData sheetId="0">
        <row r="5">
          <cell r="F5">
            <v>6952055588</v>
          </cell>
          <cell r="G5">
            <v>2382950</v>
          </cell>
          <cell r="H5">
            <v>47542266</v>
          </cell>
        </row>
        <row r="6">
          <cell r="F6">
            <v>7194319184</v>
          </cell>
          <cell r="G6">
            <v>2421556</v>
          </cell>
          <cell r="H6">
            <v>49382806</v>
          </cell>
        </row>
        <row r="7">
          <cell r="F7">
            <v>7608454182</v>
          </cell>
          <cell r="G7">
            <v>2465677</v>
          </cell>
          <cell r="H7">
            <v>49867300</v>
          </cell>
        </row>
        <row r="8">
          <cell r="F8">
            <v>7417108002</v>
          </cell>
          <cell r="G8">
            <v>2458505</v>
          </cell>
          <cell r="H8">
            <v>51407702</v>
          </cell>
        </row>
        <row r="9">
          <cell r="F9">
            <v>7242404697</v>
          </cell>
          <cell r="G9">
            <v>2458380</v>
          </cell>
          <cell r="H9">
            <v>50405432</v>
          </cell>
        </row>
        <row r="10">
          <cell r="F10">
            <v>6556082176</v>
          </cell>
          <cell r="G10">
            <v>2525047</v>
          </cell>
          <cell r="H10">
            <v>50773092</v>
          </cell>
        </row>
        <row r="11">
          <cell r="F11">
            <v>6780328971</v>
          </cell>
          <cell r="G11">
            <v>2601447</v>
          </cell>
          <cell r="H11">
            <v>51814500</v>
          </cell>
        </row>
        <row r="12">
          <cell r="F12">
            <v>6342136162</v>
          </cell>
          <cell r="G12">
            <v>2564619</v>
          </cell>
          <cell r="H12">
            <v>48926311</v>
          </cell>
        </row>
        <row r="13">
          <cell r="F13">
            <v>6579562172</v>
          </cell>
          <cell r="G13">
            <v>2717698</v>
          </cell>
          <cell r="H13">
            <v>52180718</v>
          </cell>
        </row>
        <row r="14">
          <cell r="F14">
            <v>7388171620</v>
          </cell>
          <cell r="G14">
            <v>2857400</v>
          </cell>
          <cell r="H14">
            <v>56554640</v>
          </cell>
        </row>
        <row r="15">
          <cell r="F15">
            <v>9697544064</v>
          </cell>
          <cell r="G15">
            <v>3131930</v>
          </cell>
          <cell r="H15">
            <v>61158618</v>
          </cell>
        </row>
        <row r="16">
          <cell r="F16">
            <v>10085816489</v>
          </cell>
          <cell r="G16">
            <v>3499938</v>
          </cell>
          <cell r="H16">
            <v>66716870</v>
          </cell>
        </row>
        <row r="17">
          <cell r="F17">
            <v>10563014075</v>
          </cell>
          <cell r="G17">
            <v>3733703</v>
          </cell>
          <cell r="H17">
            <v>68924137</v>
          </cell>
        </row>
        <row r="18">
          <cell r="F18">
            <v>11029931379</v>
          </cell>
          <cell r="G18">
            <v>3915847</v>
          </cell>
          <cell r="H18">
            <v>73000469</v>
          </cell>
        </row>
        <row r="19">
          <cell r="F19">
            <v>11728706812</v>
          </cell>
          <cell r="G19">
            <v>4128322</v>
          </cell>
          <cell r="H19">
            <v>77160559</v>
          </cell>
        </row>
        <row r="20">
          <cell r="F20">
            <v>12333601270</v>
          </cell>
          <cell r="G20">
            <v>4329030</v>
          </cell>
          <cell r="H20">
            <v>81050462</v>
          </cell>
        </row>
        <row r="21">
          <cell r="F21">
            <v>12955683617</v>
          </cell>
          <cell r="G21">
            <v>4527433</v>
          </cell>
          <cell r="H21">
            <v>84847129</v>
          </cell>
        </row>
        <row r="22">
          <cell r="F22">
            <v>13558883554</v>
          </cell>
          <cell r="G22">
            <v>4726060</v>
          </cell>
          <cell r="H22">
            <v>88789008</v>
          </cell>
        </row>
        <row r="23">
          <cell r="F23">
            <v>14163901382</v>
          </cell>
          <cell r="G23">
            <v>4926224</v>
          </cell>
          <cell r="H23">
            <v>92749017</v>
          </cell>
        </row>
        <row r="24">
          <cell r="F24">
            <v>14760535045</v>
          </cell>
          <cell r="G24">
            <v>5120184</v>
          </cell>
          <cell r="H24">
            <v>96726264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nzdotstat.stats.govt.nz/OECDStat_Metadata/ShowMetadata.ashx?Dataset=TABLECODE7545&amp;Coords=%5bAREA%5d&amp;ShowOnWeb=true&amp;Lang=en" TargetMode="External"/><Relationship Id="rId13" Type="http://schemas.openxmlformats.org/officeDocument/2006/relationships/hyperlink" Target="http://nzdotstat.stats.govt.nz/OECDStat_Metadata/ShowMetadata.ashx?Dataset=TABLECODE7545&amp;Coords=%5bAREA%5d&amp;ShowOnWeb=true&amp;Lang=en" TargetMode="External"/><Relationship Id="rId18" Type="http://schemas.openxmlformats.org/officeDocument/2006/relationships/hyperlink" Target="http://nzdotstat.stats.govt.nz/OECDStat_Metadata/ShowMetadata.ashx?Dataset=TABLECODE7545&amp;Coords=%5bYEAR%5d.%5b2013%5d&amp;ShowOnWeb=true&amp;Lang=en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nzdotstat.stats.govt.nz/OECDStat_Metadata/ShowMetadata.ashx?Dataset=TABLECODE7501&amp;Coords=%5bAREA%5d&amp;ShowOnWeb=true&amp;Lang=en" TargetMode="External"/><Relationship Id="rId21" Type="http://schemas.openxmlformats.org/officeDocument/2006/relationships/hyperlink" Target="http://nzdotstat.stats.govt.nz/OECDStat_Metadata/ShowMetadata.ashx?Dataset=TABLECODE7545&amp;Coords=%5bAREA%5d.%5bNZRC%5d&amp;ShowOnWeb=true&amp;Lang=en" TargetMode="External"/><Relationship Id="rId7" Type="http://schemas.openxmlformats.org/officeDocument/2006/relationships/hyperlink" Target="http://nzdotstat.stats.govt.nz/OECDStat_Metadata/ShowMetadata.ashx?Dataset=TABLECODE7545&amp;Coords=%5bYEAR%5d.%5b2013%5d&amp;ShowOnWeb=true&amp;Lang=en" TargetMode="External"/><Relationship Id="rId12" Type="http://schemas.openxmlformats.org/officeDocument/2006/relationships/hyperlink" Target="http://nzdotstat.stats.govt.nz/OECDStat_Metadata/ShowMetadata.ashx?Dataset=TABLECODE7545&amp;Coords=%5bPROJECTION%5d&amp;ShowOnWeb=true&amp;Lang=en" TargetMode="External"/><Relationship Id="rId17" Type="http://schemas.openxmlformats.org/officeDocument/2006/relationships/hyperlink" Target="http://nzdotstat.stats.govt.nz/OECDStat_Metadata/ShowMetadata.ashx?Dataset=TABLECODE7545&amp;Coords=%5bPROJECTION%5d.%5bMEDIUM%5d&amp;ShowOnWeb=true&amp;Lang=en" TargetMode="External"/><Relationship Id="rId25" Type="http://schemas.openxmlformats.org/officeDocument/2006/relationships/hyperlink" Target="http://archive.stats.govt.nz/browse_for_stats/population/estimates_and_projections/NationalPopulationProjections_HOTP2016.aspx" TargetMode="External"/><Relationship Id="rId2" Type="http://schemas.openxmlformats.org/officeDocument/2006/relationships/hyperlink" Target="http://nzdotstat.stats.govt.nz/OECDStat_Metadata/ShowMetadata.ashx?Dataset=TABLECODE7501&amp;ShowOnWeb=true&amp;Lang=en" TargetMode="External"/><Relationship Id="rId16" Type="http://schemas.openxmlformats.org/officeDocument/2006/relationships/hyperlink" Target="http://nzdotstat.stats.govt.nz/wbos" TargetMode="External"/><Relationship Id="rId20" Type="http://schemas.openxmlformats.org/officeDocument/2006/relationships/hyperlink" Target="http://nzdotstat.stats.govt.nz/OECDStat_Metadata/ShowMetadata.ashx?Dataset=TABLECODE7545&amp;Coords=%5bAREA%5d&amp;ShowOnWeb=true&amp;Lang=en" TargetMode="External"/><Relationship Id="rId1" Type="http://schemas.openxmlformats.org/officeDocument/2006/relationships/hyperlink" Target="http://nzdotstat.stats.govt.nz/OECDStat_Metadata/ShowMetadata.ashx?Dataset=TABLECODE7517&amp;ShowOnWeb=true&amp;Lang=en" TargetMode="External"/><Relationship Id="rId6" Type="http://schemas.openxmlformats.org/officeDocument/2006/relationships/hyperlink" Target="http://nzdotstat.stats.govt.nz/OECDStat_Metadata/ShowMetadata.ashx?Dataset=TABLECODE7545&amp;Coords=%5bPROJECTION%5d.%5bMEDIUM%5d&amp;ShowOnWeb=true&amp;Lang=en" TargetMode="External"/><Relationship Id="rId11" Type="http://schemas.openxmlformats.org/officeDocument/2006/relationships/hyperlink" Target="http://nzdotstat.stats.govt.nz/OECDStat_Metadata/ShowMetadata.ashx?Dataset=TABLECODE7545&amp;ShowOnWeb=true&amp;Lang=en" TargetMode="External"/><Relationship Id="rId24" Type="http://schemas.openxmlformats.org/officeDocument/2006/relationships/hyperlink" Target="http://nzdotstat.stats.govt.nz/OECDStat_Metadata/ShowMetadata.ashx?Dataset=TABLECODE7545&amp;Coords=%5bYEAR%5d.%5b2013%5d&amp;ShowOnWeb=true&amp;Lang=en" TargetMode="External"/><Relationship Id="rId5" Type="http://schemas.openxmlformats.org/officeDocument/2006/relationships/hyperlink" Target="http://nzdotstat.stats.govt.nz/OECDStat_Metadata/ShowMetadata.ashx?Dataset=TABLECODE7545&amp;Coords=%5bPROJECTION%5d&amp;ShowOnWeb=true&amp;Lang=en" TargetMode="External"/><Relationship Id="rId15" Type="http://schemas.openxmlformats.org/officeDocument/2006/relationships/hyperlink" Target="http://nzdotstat.stats.govt.nz/OECDStat_Metadata/ShowMetadata.ashx?Dataset=TABLECODE7545&amp;Coords=%5bAREA%5d.%5bNZTA%5d&amp;ShowOnWeb=true&amp;Lang=en" TargetMode="External"/><Relationship Id="rId23" Type="http://schemas.openxmlformats.org/officeDocument/2006/relationships/hyperlink" Target="http://nzdotstat.stats.govt.nz/OECDStat_Metadata/ShowMetadata.ashx?Dataset=TABLECODE7545&amp;Coords=%5bPROJECTION%5d.%5bMEDIUM%5d&amp;ShowOnWeb=true&amp;Lang=en" TargetMode="External"/><Relationship Id="rId10" Type="http://schemas.openxmlformats.org/officeDocument/2006/relationships/hyperlink" Target="http://nzdotstat.stats.govt.nz/wbos" TargetMode="External"/><Relationship Id="rId19" Type="http://schemas.openxmlformats.org/officeDocument/2006/relationships/hyperlink" Target="http://nzdotstat.stats.govt.nz/OECDStat_Metadata/ShowMetadata.ashx?Dataset=TABLECODE7545&amp;Coords=%5bPROJECTION%5d&amp;ShowOnWeb=true&amp;Lang=en" TargetMode="External"/><Relationship Id="rId4" Type="http://schemas.openxmlformats.org/officeDocument/2006/relationships/hyperlink" Target="http://nzdotstat.stats.govt.nz/OECDStat_Metadata/ShowMetadata.ashx?Dataset=TABLECODE7545&amp;ShowOnWeb=true&amp;Lang=en" TargetMode="External"/><Relationship Id="rId9" Type="http://schemas.openxmlformats.org/officeDocument/2006/relationships/hyperlink" Target="http://nzdotstat.stats.govt.nz/OECDStat_Metadata/ShowMetadata.ashx?Dataset=TABLECODE7545&amp;Coords=%5bAREA%5d.%5bNZRC%5d&amp;ShowOnWeb=true&amp;Lang=en" TargetMode="External"/><Relationship Id="rId14" Type="http://schemas.openxmlformats.org/officeDocument/2006/relationships/hyperlink" Target="http://nzdotstat.stats.govt.nz/OECDStat_Metadata/ShowMetadata.ashx?Dataset=TABLECODE7545&amp;Coords=%5bAREA%5d.%5bNZRC%5d&amp;ShowOnWeb=true&amp;Lang=en" TargetMode="External"/><Relationship Id="rId22" Type="http://schemas.openxmlformats.org/officeDocument/2006/relationships/hyperlink" Target="http://nzdotstat.stats.govt.nz/OECDStat_Metadata/ShowMetadata.ashx?Dataset=TABLECODE7545&amp;Coords=%5bAREA%5d.%5bNZTA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tthew.bell@treasury.govt.nz" TargetMode="External"/><Relationship Id="rId2" Type="http://schemas.openxmlformats.org/officeDocument/2006/relationships/hyperlink" Target="http://www.treasury.govt.nz/government/fiscalstrategy/model" TargetMode="External"/><Relationship Id="rId1" Type="http://schemas.openxmlformats.org/officeDocument/2006/relationships/hyperlink" Target="http://www.treasury.govt.nz/government/assets/nzsf/contributionratemode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A4" sqref="A4"/>
    </sheetView>
  </sheetViews>
  <sheetFormatPr defaultRowHeight="12.5"/>
  <sheetData>
    <row r="3" spans="1:1">
      <c r="A3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192"/>
  <sheetViews>
    <sheetView tabSelected="1" workbookViewId="0">
      <selection activeCell="B23" sqref="B23"/>
    </sheetView>
  </sheetViews>
  <sheetFormatPr defaultRowHeight="12.5"/>
  <cols>
    <col min="1" max="2" width="27.453125" customWidth="1"/>
    <col min="3" max="3" width="2.453125" customWidth="1"/>
    <col min="21" max="21" width="8.7265625" style="96"/>
  </cols>
  <sheetData>
    <row r="1" spans="1:13">
      <c r="A1" s="1"/>
      <c r="B1" s="1"/>
    </row>
    <row r="2" spans="1:13" ht="163" customHeight="1" thickBot="1">
      <c r="A2" s="116" t="s">
        <v>187</v>
      </c>
      <c r="D2" s="130" t="s">
        <v>120</v>
      </c>
      <c r="E2" s="130"/>
      <c r="F2" s="130"/>
      <c r="G2" s="130"/>
      <c r="H2" s="130"/>
      <c r="I2" s="130"/>
      <c r="J2" s="130"/>
      <c r="K2" s="3"/>
      <c r="L2" s="3"/>
      <c r="M2" s="3"/>
    </row>
    <row r="3" spans="1:13" ht="14" thickTop="1" thickBot="1">
      <c r="A3" s="5"/>
      <c r="D3" s="32" t="s">
        <v>48</v>
      </c>
      <c r="E3" s="31" t="s">
        <v>53</v>
      </c>
      <c r="F3" s="31" t="s">
        <v>58</v>
      </c>
      <c r="G3" s="31" t="s">
        <v>63</v>
      </c>
      <c r="H3" s="31" t="s">
        <v>68</v>
      </c>
      <c r="I3" s="31" t="s">
        <v>73</v>
      </c>
      <c r="J3" s="31" t="s">
        <v>78</v>
      </c>
      <c r="K3" s="31" t="s">
        <v>83</v>
      </c>
      <c r="L3" s="31" t="s">
        <v>88</v>
      </c>
      <c r="M3" s="33" t="s">
        <v>93</v>
      </c>
    </row>
    <row r="4" spans="1:13" ht="13" thickTop="1">
      <c r="A4" s="6" t="str">
        <f>A52</f>
        <v xml:space="preserve">  Northland region</v>
      </c>
      <c r="D4" s="3">
        <f t="shared" ref="D4" si="0">D52</f>
        <v>164700</v>
      </c>
      <c r="E4" s="35">
        <f>(E52+E181-E157)*E21</f>
        <v>178402.87799937133</v>
      </c>
      <c r="F4" s="35">
        <f t="shared" ref="F4:M4" si="1">(F52+F181-F157)*F21</f>
        <v>187531.95138136984</v>
      </c>
      <c r="G4" s="35">
        <f t="shared" si="1"/>
        <v>194636.72243372566</v>
      </c>
      <c r="H4" s="35">
        <f t="shared" si="1"/>
        <v>200417.5998044078</v>
      </c>
      <c r="I4" s="35">
        <f t="shared" si="1"/>
        <v>204957.64730536833</v>
      </c>
      <c r="J4" s="35">
        <f t="shared" si="1"/>
        <v>208429.34581397788</v>
      </c>
      <c r="K4" s="35">
        <f t="shared" si="1"/>
        <v>211315.9462645202</v>
      </c>
      <c r="L4" s="35">
        <f t="shared" si="1"/>
        <v>213646.21217469987</v>
      </c>
      <c r="M4" s="35">
        <f t="shared" si="1"/>
        <v>215626.03804451777</v>
      </c>
    </row>
    <row r="5" spans="1:13">
      <c r="A5" s="6" t="str">
        <f>A56</f>
        <v xml:space="preserve">  Auckland region</v>
      </c>
      <c r="D5" s="3">
        <f t="shared" ref="D5" si="2">D56</f>
        <v>1493200</v>
      </c>
      <c r="E5" s="35">
        <f>(E56+E182-E158)*E21</f>
        <v>1657378.4639027626</v>
      </c>
      <c r="F5" s="35">
        <f t="shared" ref="F5:M5" si="3">(F56+F182-F158)*F21</f>
        <v>1779208.4803185361</v>
      </c>
      <c r="G5" s="35">
        <f t="shared" si="3"/>
        <v>1877413.0697495723</v>
      </c>
      <c r="H5" s="35">
        <f t="shared" si="3"/>
        <v>1968055.4364150744</v>
      </c>
      <c r="I5" s="35">
        <f t="shared" si="3"/>
        <v>2049049.4498969652</v>
      </c>
      <c r="J5" s="35">
        <f t="shared" si="3"/>
        <v>2123472.1525619086</v>
      </c>
      <c r="K5" s="35">
        <f t="shared" si="3"/>
        <v>2193546.6575697772</v>
      </c>
      <c r="L5" s="35">
        <f t="shared" si="3"/>
        <v>2259222.0470752073</v>
      </c>
      <c r="M5" s="35">
        <f t="shared" si="3"/>
        <v>2322368.166869136</v>
      </c>
    </row>
    <row r="6" spans="1:13">
      <c r="A6" s="6" t="str">
        <f>A60</f>
        <v xml:space="preserve">  Waikato region</v>
      </c>
      <c r="D6" s="3">
        <f t="shared" ref="D6" si="4">D60</f>
        <v>424600</v>
      </c>
      <c r="E6" s="35">
        <f>(E60+E183-E159)*E21</f>
        <v>465214.60305263521</v>
      </c>
      <c r="F6" s="35">
        <f t="shared" ref="F6:M6" si="5">(F60+F183-F159)*F21</f>
        <v>490369.40379309142</v>
      </c>
      <c r="G6" s="35">
        <f t="shared" si="5"/>
        <v>509947.73846529983</v>
      </c>
      <c r="H6" s="35">
        <f t="shared" si="5"/>
        <v>526565.39415319054</v>
      </c>
      <c r="I6" s="35">
        <f t="shared" si="5"/>
        <v>539912.52837833122</v>
      </c>
      <c r="J6" s="35">
        <f t="shared" si="5"/>
        <v>550898.65879640949</v>
      </c>
      <c r="K6" s="35">
        <f t="shared" si="5"/>
        <v>560141.05292459682</v>
      </c>
      <c r="L6" s="35">
        <f t="shared" si="5"/>
        <v>567683.95084338856</v>
      </c>
      <c r="M6" s="35">
        <f t="shared" si="5"/>
        <v>574048.07355348067</v>
      </c>
    </row>
    <row r="7" spans="1:13">
      <c r="A7" s="6" t="str">
        <f>A64</f>
        <v xml:space="preserve">  Bay of Plenty region</v>
      </c>
      <c r="D7" s="3">
        <f t="shared" ref="D7" si="6">D64</f>
        <v>279700</v>
      </c>
      <c r="E7" s="35">
        <f>(E64+E184-E160)*E21</f>
        <v>301872.10017114319</v>
      </c>
      <c r="F7" s="35">
        <f t="shared" ref="F7:M7" si="7">(F64+F184-F160)*F21</f>
        <v>315346.56840487581</v>
      </c>
      <c r="G7" s="35">
        <f t="shared" si="7"/>
        <v>325525.55970800878</v>
      </c>
      <c r="H7" s="35">
        <f t="shared" si="7"/>
        <v>333697.83102231845</v>
      </c>
      <c r="I7" s="35">
        <f t="shared" si="7"/>
        <v>339596.01131640526</v>
      </c>
      <c r="J7" s="35">
        <f t="shared" si="7"/>
        <v>343966.97286158358</v>
      </c>
      <c r="K7" s="35">
        <f t="shared" si="7"/>
        <v>347156.44062817976</v>
      </c>
      <c r="L7" s="35">
        <f t="shared" si="7"/>
        <v>349215.38596491166</v>
      </c>
      <c r="M7" s="35">
        <f t="shared" si="7"/>
        <v>350484.83398531139</v>
      </c>
    </row>
    <row r="8" spans="1:13">
      <c r="A8" s="6" t="str">
        <f>A68</f>
        <v xml:space="preserve">  Gisborne region</v>
      </c>
      <c r="D8" s="3">
        <f t="shared" ref="D8" si="8">D68</f>
        <v>47000</v>
      </c>
      <c r="E8" s="35">
        <f t="shared" ref="E8" si="9">E68*E21</f>
        <v>48500</v>
      </c>
      <c r="F8" s="35">
        <f t="shared" ref="F8:M8" si="10">F68*F21</f>
        <v>49400</v>
      </c>
      <c r="G8" s="35">
        <f t="shared" si="10"/>
        <v>50000</v>
      </c>
      <c r="H8" s="35">
        <f t="shared" si="10"/>
        <v>50300</v>
      </c>
      <c r="I8" s="35">
        <f t="shared" si="10"/>
        <v>50200</v>
      </c>
      <c r="J8" s="35">
        <f t="shared" si="10"/>
        <v>49900</v>
      </c>
      <c r="K8" s="35">
        <f t="shared" si="10"/>
        <v>49431.663701127458</v>
      </c>
      <c r="L8" s="35">
        <f t="shared" si="10"/>
        <v>48811.850271600131</v>
      </c>
      <c r="M8" s="35">
        <f t="shared" si="10"/>
        <v>48096.224053239421</v>
      </c>
    </row>
    <row r="9" spans="1:13">
      <c r="A9" s="6" t="str">
        <f>A72</f>
        <v xml:space="preserve">  Hawke's Bay region</v>
      </c>
      <c r="D9" s="3">
        <f t="shared" ref="D9" si="11">D72</f>
        <v>158000</v>
      </c>
      <c r="E9" s="35">
        <f>(E72+E185-E161)*E21</f>
        <v>169233.22273060668</v>
      </c>
      <c r="F9" s="35">
        <f t="shared" ref="F9:M9" si="12">(F72+F185-F161)*F21</f>
        <v>176691.16691697808</v>
      </c>
      <c r="G9" s="35">
        <f t="shared" si="12"/>
        <v>182435.56285145471</v>
      </c>
      <c r="H9" s="35">
        <f t="shared" si="12"/>
        <v>187091.51618874643</v>
      </c>
      <c r="I9" s="35">
        <f t="shared" si="12"/>
        <v>190651.8703503196</v>
      </c>
      <c r="J9" s="35">
        <f t="shared" si="12"/>
        <v>193574.68128951138</v>
      </c>
      <c r="K9" s="35">
        <f t="shared" si="12"/>
        <v>195988.45255466783</v>
      </c>
      <c r="L9" s="35">
        <f t="shared" si="12"/>
        <v>197922.97763326025</v>
      </c>
      <c r="M9" s="35">
        <f t="shared" si="12"/>
        <v>199571.06941746542</v>
      </c>
    </row>
    <row r="10" spans="1:13">
      <c r="A10" s="6" t="str">
        <f>A76</f>
        <v xml:space="preserve">  Taranaki region</v>
      </c>
      <c r="D10" s="3">
        <f t="shared" ref="D10" si="13">D76</f>
        <v>113600</v>
      </c>
      <c r="E10" s="35">
        <f>(E76+E186-E162)*E21</f>
        <v>122777.20303167895</v>
      </c>
      <c r="F10" s="35">
        <f t="shared" ref="F10:M10" si="14">(F76+F186-F162)*F21</f>
        <v>129267.7831720862</v>
      </c>
      <c r="G10" s="35">
        <f t="shared" si="14"/>
        <v>134438.48625615591</v>
      </c>
      <c r="H10" s="35">
        <f t="shared" si="14"/>
        <v>139018.72096678425</v>
      </c>
      <c r="I10" s="35">
        <f t="shared" si="14"/>
        <v>142900.77189060807</v>
      </c>
      <c r="J10" s="35">
        <f t="shared" si="14"/>
        <v>146343.51926233803</v>
      </c>
      <c r="K10" s="35">
        <f t="shared" si="14"/>
        <v>149419.08180062534</v>
      </c>
      <c r="L10" s="35">
        <f t="shared" si="14"/>
        <v>152138.92844993039</v>
      </c>
      <c r="M10" s="35">
        <f t="shared" si="14"/>
        <v>154641.86265847328</v>
      </c>
    </row>
    <row r="11" spans="1:13">
      <c r="A11" s="6" t="str">
        <f>A80</f>
        <v xml:space="preserve">  Manawatu-Wanganui region</v>
      </c>
      <c r="D11" s="3">
        <f t="shared" ref="D11" si="15">D80</f>
        <v>231200</v>
      </c>
      <c r="E11" s="35">
        <f>(E80+E187-E163)*E21</f>
        <v>244980.88784883521</v>
      </c>
      <c r="F11" s="35">
        <f t="shared" ref="F11:M11" si="16">(F80+F187-F163)*F21</f>
        <v>252693.64325381583</v>
      </c>
      <c r="G11" s="35">
        <f t="shared" si="16"/>
        <v>258285.26073137508</v>
      </c>
      <c r="H11" s="35">
        <f t="shared" si="16"/>
        <v>262253.99741538893</v>
      </c>
      <c r="I11" s="35">
        <f t="shared" si="16"/>
        <v>264583.19653522404</v>
      </c>
      <c r="J11" s="35">
        <f t="shared" si="16"/>
        <v>265644.92682756454</v>
      </c>
      <c r="K11" s="35">
        <f t="shared" si="16"/>
        <v>265939.64051175449</v>
      </c>
      <c r="L11" s="35">
        <f t="shared" si="16"/>
        <v>265535.70869954414</v>
      </c>
      <c r="M11" s="35">
        <f t="shared" si="16"/>
        <v>264715.80752770253</v>
      </c>
    </row>
    <row r="12" spans="1:13">
      <c r="A12" s="6" t="str">
        <f>A84</f>
        <v xml:space="preserve">  Wellington region</v>
      </c>
      <c r="D12" s="3">
        <f t="shared" ref="D12" si="17">D84</f>
        <v>486700</v>
      </c>
      <c r="E12" s="35">
        <f>(E84+E188-E164+E189-E165)*E21</f>
        <v>528942.28982571338</v>
      </c>
      <c r="F12" s="35">
        <f t="shared" ref="F12:M12" si="18">(F84+F188-F164+F189-F165)*F21</f>
        <v>559013.1885019734</v>
      </c>
      <c r="G12" s="35">
        <f t="shared" si="18"/>
        <v>583458.0524606196</v>
      </c>
      <c r="H12" s="35">
        <f t="shared" si="18"/>
        <v>604990.16799972067</v>
      </c>
      <c r="I12" s="35">
        <f t="shared" si="18"/>
        <v>623192.22521043615</v>
      </c>
      <c r="J12" s="35">
        <f t="shared" si="18"/>
        <v>638979.75620830571</v>
      </c>
      <c r="K12" s="35">
        <f t="shared" si="18"/>
        <v>653070.63597965206</v>
      </c>
      <c r="L12" s="35">
        <f t="shared" si="18"/>
        <v>665505.154659261</v>
      </c>
      <c r="M12" s="35">
        <f t="shared" si="18"/>
        <v>676883.32803142606</v>
      </c>
    </row>
    <row r="13" spans="1:13">
      <c r="A13" s="6" t="s">
        <v>1</v>
      </c>
      <c r="D13" s="3">
        <f t="shared" ref="D13" si="19">D88+D92+D96</f>
        <v>142200</v>
      </c>
      <c r="E13" s="35">
        <f t="shared" ref="E13" si="20">(E88+E92+E96)*E21</f>
        <v>149100</v>
      </c>
      <c r="F13" s="35">
        <f t="shared" ref="F13:M13" si="21">(F88+F92+F96)*F21</f>
        <v>153600</v>
      </c>
      <c r="G13" s="35">
        <f t="shared" si="21"/>
        <v>157000</v>
      </c>
      <c r="H13" s="35">
        <f t="shared" si="21"/>
        <v>159400</v>
      </c>
      <c r="I13" s="35">
        <f t="shared" si="21"/>
        <v>160700</v>
      </c>
      <c r="J13" s="35">
        <f t="shared" si="21"/>
        <v>161000</v>
      </c>
      <c r="K13" s="35">
        <f t="shared" si="21"/>
        <v>160754.89583405922</v>
      </c>
      <c r="L13" s="35">
        <f t="shared" si="21"/>
        <v>160006.7871768855</v>
      </c>
      <c r="M13" s="35">
        <f t="shared" si="21"/>
        <v>158927.40643210392</v>
      </c>
    </row>
    <row r="14" spans="1:13">
      <c r="A14" s="6" t="str">
        <f>A100</f>
        <v xml:space="preserve">  West Coast region</v>
      </c>
      <c r="D14" s="3">
        <f t="shared" ref="D14" si="22">D100</f>
        <v>33000</v>
      </c>
      <c r="E14" s="35">
        <f t="shared" ref="E14" si="23">E100*E21</f>
        <v>32500</v>
      </c>
      <c r="F14" s="35">
        <f t="shared" ref="F14:M14" si="24">F100*F21</f>
        <v>32500</v>
      </c>
      <c r="G14" s="35">
        <f t="shared" si="24"/>
        <v>32300</v>
      </c>
      <c r="H14" s="35">
        <f t="shared" si="24"/>
        <v>31900</v>
      </c>
      <c r="I14" s="35">
        <f t="shared" si="24"/>
        <v>31300</v>
      </c>
      <c r="J14" s="35">
        <f t="shared" si="24"/>
        <v>30600</v>
      </c>
      <c r="K14" s="35">
        <f t="shared" si="24"/>
        <v>29813.047284347907</v>
      </c>
      <c r="L14" s="35">
        <f t="shared" si="24"/>
        <v>28953.873470953382</v>
      </c>
      <c r="M14" s="35">
        <f t="shared" si="24"/>
        <v>28059.029410232182</v>
      </c>
    </row>
    <row r="15" spans="1:13">
      <c r="A15" s="6" t="str">
        <f>A104</f>
        <v xml:space="preserve">  Canterbury region</v>
      </c>
      <c r="D15" s="3">
        <f>D104</f>
        <v>562900</v>
      </c>
      <c r="E15" s="35">
        <f>(E104+E190-E166)*E21</f>
        <v>631919.43348119175</v>
      </c>
      <c r="F15" s="35">
        <f t="shared" ref="F15:M15" si="25">(F104+F190-F166)*F21</f>
        <v>680422.54549264791</v>
      </c>
      <c r="G15" s="35">
        <f t="shared" si="25"/>
        <v>718981.94614229328</v>
      </c>
      <c r="H15" s="35">
        <f t="shared" si="25"/>
        <v>754334.86081520026</v>
      </c>
      <c r="I15" s="35">
        <f t="shared" si="25"/>
        <v>786182.94855226856</v>
      </c>
      <c r="J15" s="35">
        <f t="shared" si="25"/>
        <v>815461.26226817095</v>
      </c>
      <c r="K15" s="35">
        <f t="shared" si="25"/>
        <v>843000.10167011863</v>
      </c>
      <c r="L15" s="35">
        <f t="shared" si="25"/>
        <v>868766.74519193312</v>
      </c>
      <c r="M15" s="35">
        <f t="shared" si="25"/>
        <v>893469.12381984561</v>
      </c>
    </row>
    <row r="16" spans="1:13">
      <c r="A16" s="6" t="str">
        <f>A108</f>
        <v xml:space="preserve">  Otago region</v>
      </c>
      <c r="D16" s="3">
        <f>D108</f>
        <v>208800</v>
      </c>
      <c r="E16" s="35">
        <f>(E108+E191-E167)*E21</f>
        <v>233878.9179560616</v>
      </c>
      <c r="F16" s="35">
        <f t="shared" ref="F16:M16" si="26">(F108+F191-F167)*F21</f>
        <v>251155.26876462577</v>
      </c>
      <c r="G16" s="35">
        <f t="shared" si="26"/>
        <v>264077.60120149492</v>
      </c>
      <c r="H16" s="35">
        <f t="shared" si="26"/>
        <v>275774.475219168</v>
      </c>
      <c r="I16" s="35">
        <f t="shared" si="26"/>
        <v>285973.35056407389</v>
      </c>
      <c r="J16" s="35">
        <f t="shared" si="26"/>
        <v>295228.72411023016</v>
      </c>
      <c r="K16" s="35">
        <f t="shared" si="26"/>
        <v>303748.54765372648</v>
      </c>
      <c r="L16" s="35">
        <f t="shared" si="26"/>
        <v>311531.69016251812</v>
      </c>
      <c r="M16" s="35">
        <f t="shared" si="26"/>
        <v>318841.80974484415</v>
      </c>
    </row>
    <row r="17" spans="1:27">
      <c r="A17" s="6" t="str">
        <f>A112</f>
        <v xml:space="preserve">  Southland region</v>
      </c>
      <c r="D17" s="3">
        <f>D112</f>
        <v>96000</v>
      </c>
      <c r="E17" s="35">
        <f t="shared" ref="E17" si="27">E112*E21</f>
        <v>99200</v>
      </c>
      <c r="F17" s="35">
        <f t="shared" ref="F17:M17" si="28">F112*F21</f>
        <v>100100</v>
      </c>
      <c r="G17" s="35">
        <f t="shared" si="28"/>
        <v>100600</v>
      </c>
      <c r="H17" s="35">
        <f t="shared" si="28"/>
        <v>100600</v>
      </c>
      <c r="I17" s="35">
        <f t="shared" si="28"/>
        <v>100000</v>
      </c>
      <c r="J17" s="35">
        <f t="shared" si="28"/>
        <v>99000</v>
      </c>
      <c r="K17" s="35">
        <f t="shared" si="28"/>
        <v>97673.835622846746</v>
      </c>
      <c r="L17" s="35">
        <f t="shared" si="28"/>
        <v>96058.688225904029</v>
      </c>
      <c r="M17" s="35">
        <f t="shared" si="28"/>
        <v>94267.226452221803</v>
      </c>
    </row>
    <row r="18" spans="1:27">
      <c r="A18" s="6" t="str">
        <f>A48</f>
        <v>Total, New Zealand by region</v>
      </c>
      <c r="D18" s="3">
        <f>SUM(D4:D17)</f>
        <v>4441600</v>
      </c>
      <c r="E18" s="3">
        <f t="shared" ref="E18:I18" si="29">SUM(E4:E17)</f>
        <v>4863900</v>
      </c>
      <c r="F18" s="3">
        <f t="shared" si="29"/>
        <v>5157300</v>
      </c>
      <c r="G18" s="3">
        <f t="shared" si="29"/>
        <v>5389100</v>
      </c>
      <c r="H18" s="3">
        <f t="shared" si="29"/>
        <v>5594399.9999999991</v>
      </c>
      <c r="I18" s="3">
        <f t="shared" si="29"/>
        <v>5769200</v>
      </c>
      <c r="J18" s="3">
        <f>SUM(J4:J17)</f>
        <v>5922499.9999999991</v>
      </c>
      <c r="K18" s="35">
        <f t="shared" ref="K18:M18" si="30">SUM(K4:K17)</f>
        <v>6061000.0000000009</v>
      </c>
      <c r="L18" s="35">
        <f t="shared" si="30"/>
        <v>6184999.9999999991</v>
      </c>
      <c r="M18" s="35">
        <f t="shared" si="30"/>
        <v>6300000.0000000009</v>
      </c>
    </row>
    <row r="19" spans="1:27">
      <c r="A19" s="7" t="s">
        <v>169</v>
      </c>
      <c r="D19" s="3">
        <f>D52+D56+D60+D64+D68+D72+D76+D80+D84+D88+D92+D96+D100+D104+D108+D112</f>
        <v>4441600</v>
      </c>
      <c r="E19" s="3">
        <f t="shared" ref="E19:M19" si="31">E52+E56+E60+E64+E68+E72+E76+E80+E84+E88+E92+E96+E100+E104+E108+E112</f>
        <v>4863900</v>
      </c>
      <c r="F19" s="3">
        <f t="shared" si="31"/>
        <v>5157300</v>
      </c>
      <c r="G19" s="3">
        <f t="shared" si="31"/>
        <v>5389100</v>
      </c>
      <c r="H19" s="3">
        <f t="shared" si="31"/>
        <v>5594400</v>
      </c>
      <c r="I19" s="3">
        <f t="shared" si="31"/>
        <v>5769200</v>
      </c>
      <c r="J19" s="3">
        <f t="shared" si="31"/>
        <v>5922500</v>
      </c>
      <c r="K19" s="35">
        <f t="shared" si="31"/>
        <v>6081860.1646176092</v>
      </c>
      <c r="L19" s="35">
        <f t="shared" si="31"/>
        <v>6247534.1125693582</v>
      </c>
      <c r="M19" s="35">
        <f t="shared" si="31"/>
        <v>6419786.6965644285</v>
      </c>
      <c r="N19" s="7"/>
      <c r="Q19" s="3"/>
      <c r="R19" s="3"/>
      <c r="S19" s="3"/>
      <c r="T19" s="4"/>
      <c r="U19" s="3"/>
      <c r="V19" s="3"/>
      <c r="W19" s="3"/>
      <c r="X19" s="3"/>
      <c r="Y19" s="3"/>
    </row>
    <row r="20" spans="1:27">
      <c r="A20" s="7" t="s">
        <v>170</v>
      </c>
      <c r="E20" s="3">
        <v>4865000</v>
      </c>
      <c r="F20" s="3">
        <v>5158000</v>
      </c>
      <c r="G20" s="3">
        <v>5390000</v>
      </c>
      <c r="H20" s="3">
        <v>5595000</v>
      </c>
      <c r="I20" s="3">
        <v>5770000</v>
      </c>
      <c r="J20" s="3">
        <v>5923000</v>
      </c>
      <c r="K20" s="35">
        <v>6061000</v>
      </c>
      <c r="L20" s="35">
        <v>6185000</v>
      </c>
      <c r="M20" s="35">
        <v>6300000</v>
      </c>
    </row>
    <row r="21" spans="1:27">
      <c r="A21" s="7" t="s">
        <v>171</v>
      </c>
      <c r="D21" s="3"/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f t="shared" ref="K21:L21" si="32">K20/K19</f>
        <v>0.99657010124320722</v>
      </c>
      <c r="L21" s="3">
        <f t="shared" si="32"/>
        <v>0.98999059285750091</v>
      </c>
      <c r="M21" s="3">
        <f>M20/M19</f>
        <v>0.98134101610750823</v>
      </c>
    </row>
    <row r="22" spans="1:27">
      <c r="A22" s="7"/>
      <c r="D22" s="3" t="s">
        <v>0</v>
      </c>
      <c r="E22" s="4" t="s">
        <v>165</v>
      </c>
      <c r="F22" s="3"/>
      <c r="G22" s="3"/>
      <c r="H22" s="3"/>
      <c r="I22" s="3"/>
      <c r="J22" s="3"/>
      <c r="K22" s="3"/>
      <c r="L22" s="3"/>
      <c r="M22" s="3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46.5" thickBot="1">
      <c r="A23" s="2" t="s">
        <v>164</v>
      </c>
      <c r="B23" s="36"/>
      <c r="D23" s="130" t="s">
        <v>120</v>
      </c>
      <c r="E23" s="130"/>
      <c r="F23" s="130"/>
      <c r="G23" s="130"/>
      <c r="H23" s="130"/>
      <c r="I23" s="130"/>
      <c r="J23" s="130"/>
      <c r="K23" s="130"/>
      <c r="L23" s="130"/>
      <c r="M23" s="3"/>
    </row>
    <row r="24" spans="1:27" ht="14" thickTop="1" thickBot="1">
      <c r="A24" s="5"/>
      <c r="D24" s="32" t="str">
        <f>D3</f>
        <v>2012/13</v>
      </c>
      <c r="E24" s="34" t="s">
        <v>49</v>
      </c>
      <c r="F24" s="34" t="s">
        <v>50</v>
      </c>
      <c r="G24" s="34" t="s">
        <v>51</v>
      </c>
      <c r="H24" s="34" t="s">
        <v>52</v>
      </c>
      <c r="I24" s="31" t="str">
        <f t="shared" ref="I24:I38" si="33">E3</f>
        <v>2017/18</v>
      </c>
      <c r="J24" s="31" t="str">
        <f t="shared" ref="J24:J38" si="34">F3</f>
        <v>2022/23</v>
      </c>
      <c r="K24" s="31" t="str">
        <f t="shared" ref="K24:K38" si="35">G3</f>
        <v>2027/28</v>
      </c>
      <c r="L24" s="31" t="str">
        <f t="shared" ref="L24:L38" si="36">H3</f>
        <v>2032/33</v>
      </c>
      <c r="M24" s="31" t="str">
        <f t="shared" ref="M24:M38" si="37">I3</f>
        <v>2037/38</v>
      </c>
      <c r="N24" s="31" t="str">
        <f t="shared" ref="N24:N38" si="38">J3</f>
        <v>2042/43</v>
      </c>
      <c r="O24" s="31" t="s">
        <v>83</v>
      </c>
      <c r="P24" s="31" t="s">
        <v>88</v>
      </c>
      <c r="Q24" s="33" t="s">
        <v>93</v>
      </c>
    </row>
    <row r="25" spans="1:27" ht="13" thickTop="1">
      <c r="A25" s="6" t="str">
        <f t="shared" ref="A25:A39" si="39">A4</f>
        <v xml:space="preserve">  Northland region</v>
      </c>
      <c r="D25" s="35">
        <f>K126</f>
        <v>164700</v>
      </c>
      <c r="E25" s="35">
        <f>L126</f>
        <v>166000</v>
      </c>
      <c r="F25" s="35">
        <f>M126</f>
        <v>168300</v>
      </c>
      <c r="G25" s="35">
        <f t="shared" ref="G25:H33" si="40">N126</f>
        <v>171400</v>
      </c>
      <c r="H25" s="35">
        <f t="shared" si="40"/>
        <v>175400</v>
      </c>
      <c r="I25" s="35">
        <f t="shared" si="33"/>
        <v>178402.87799937133</v>
      </c>
      <c r="J25" s="35">
        <f t="shared" si="34"/>
        <v>187531.95138136984</v>
      </c>
      <c r="K25" s="35">
        <f t="shared" si="35"/>
        <v>194636.72243372566</v>
      </c>
      <c r="L25" s="35">
        <f t="shared" si="36"/>
        <v>200417.5998044078</v>
      </c>
      <c r="M25" s="35">
        <f t="shared" si="37"/>
        <v>204957.64730536833</v>
      </c>
      <c r="N25" s="35">
        <f t="shared" si="38"/>
        <v>208429.34581397788</v>
      </c>
      <c r="O25" s="35">
        <f>K4</f>
        <v>211315.9462645202</v>
      </c>
      <c r="P25" s="35">
        <f t="shared" ref="P25:Q38" si="41">L4</f>
        <v>213646.21217469987</v>
      </c>
      <c r="Q25" s="35">
        <f t="shared" si="41"/>
        <v>215626.03804451777</v>
      </c>
    </row>
    <row r="26" spans="1:27">
      <c r="A26" s="6" t="str">
        <f t="shared" si="39"/>
        <v xml:space="preserve">  Auckland region</v>
      </c>
      <c r="D26" s="35">
        <f t="shared" ref="D26:E33" si="42">K127</f>
        <v>1493200</v>
      </c>
      <c r="E26" s="35">
        <f t="shared" si="42"/>
        <v>1526900</v>
      </c>
      <c r="F26" s="35">
        <f t="shared" ref="F26:F33" si="43">M127</f>
        <v>1569900</v>
      </c>
      <c r="G26" s="35">
        <f t="shared" si="40"/>
        <v>1614500</v>
      </c>
      <c r="H26" s="35">
        <f t="shared" si="40"/>
        <v>1657200</v>
      </c>
      <c r="I26" s="35">
        <f t="shared" si="33"/>
        <v>1657378.4639027626</v>
      </c>
      <c r="J26" s="35">
        <f t="shared" si="34"/>
        <v>1779208.4803185361</v>
      </c>
      <c r="K26" s="35">
        <f t="shared" si="35"/>
        <v>1877413.0697495723</v>
      </c>
      <c r="L26" s="35">
        <f t="shared" si="36"/>
        <v>1968055.4364150744</v>
      </c>
      <c r="M26" s="35">
        <f t="shared" si="37"/>
        <v>2049049.4498969652</v>
      </c>
      <c r="N26" s="35">
        <f t="shared" si="38"/>
        <v>2123472.1525619086</v>
      </c>
      <c r="O26" s="35">
        <f t="shared" ref="O26:O38" si="44">K5</f>
        <v>2193546.6575697772</v>
      </c>
      <c r="P26" s="35">
        <f t="shared" si="41"/>
        <v>2259222.0470752073</v>
      </c>
      <c r="Q26" s="35">
        <f t="shared" si="41"/>
        <v>2322368.166869136</v>
      </c>
    </row>
    <row r="27" spans="1:27">
      <c r="A27" s="6" t="str">
        <f t="shared" si="39"/>
        <v xml:space="preserve">  Waikato region</v>
      </c>
      <c r="D27" s="35">
        <f t="shared" si="42"/>
        <v>424600</v>
      </c>
      <c r="E27" s="35">
        <f t="shared" si="42"/>
        <v>430800</v>
      </c>
      <c r="F27" s="35">
        <f t="shared" si="43"/>
        <v>439100</v>
      </c>
      <c r="G27" s="35">
        <f t="shared" si="40"/>
        <v>449200</v>
      </c>
      <c r="H27" s="35">
        <f t="shared" si="40"/>
        <v>460100</v>
      </c>
      <c r="I27" s="35">
        <f t="shared" si="33"/>
        <v>465214.60305263521</v>
      </c>
      <c r="J27" s="35">
        <f t="shared" si="34"/>
        <v>490369.40379309142</v>
      </c>
      <c r="K27" s="35">
        <f t="shared" si="35"/>
        <v>509947.73846529983</v>
      </c>
      <c r="L27" s="35">
        <f t="shared" si="36"/>
        <v>526565.39415319054</v>
      </c>
      <c r="M27" s="35">
        <f t="shared" si="37"/>
        <v>539912.52837833122</v>
      </c>
      <c r="N27" s="35">
        <f t="shared" si="38"/>
        <v>550898.65879640949</v>
      </c>
      <c r="O27" s="35">
        <f t="shared" si="44"/>
        <v>560141.05292459682</v>
      </c>
      <c r="P27" s="35">
        <f t="shared" si="41"/>
        <v>567683.95084338856</v>
      </c>
      <c r="Q27" s="35">
        <f t="shared" si="41"/>
        <v>574048.07355348067</v>
      </c>
    </row>
    <row r="28" spans="1:27">
      <c r="A28" s="6" t="str">
        <f t="shared" si="39"/>
        <v xml:space="preserve">  Bay of Plenty region</v>
      </c>
      <c r="D28" s="35">
        <f t="shared" si="42"/>
        <v>279700</v>
      </c>
      <c r="E28" s="35">
        <f t="shared" si="42"/>
        <v>282300</v>
      </c>
      <c r="F28" s="35">
        <f t="shared" si="43"/>
        <v>287100</v>
      </c>
      <c r="G28" s="35">
        <f t="shared" si="40"/>
        <v>293500</v>
      </c>
      <c r="H28" s="35">
        <f t="shared" si="40"/>
        <v>299900</v>
      </c>
      <c r="I28" s="35">
        <f t="shared" si="33"/>
        <v>301872.10017114319</v>
      </c>
      <c r="J28" s="35">
        <f t="shared" si="34"/>
        <v>315346.56840487581</v>
      </c>
      <c r="K28" s="35">
        <f t="shared" si="35"/>
        <v>325525.55970800878</v>
      </c>
      <c r="L28" s="35">
        <f t="shared" si="36"/>
        <v>333697.83102231845</v>
      </c>
      <c r="M28" s="35">
        <f t="shared" si="37"/>
        <v>339596.01131640526</v>
      </c>
      <c r="N28" s="35">
        <f t="shared" si="38"/>
        <v>343966.97286158358</v>
      </c>
      <c r="O28" s="35">
        <f t="shared" si="44"/>
        <v>347156.44062817976</v>
      </c>
      <c r="P28" s="35">
        <f t="shared" si="41"/>
        <v>349215.38596491166</v>
      </c>
      <c r="Q28" s="35">
        <f t="shared" si="41"/>
        <v>350484.83398531139</v>
      </c>
    </row>
    <row r="29" spans="1:27">
      <c r="A29" s="6" t="str">
        <f t="shared" si="39"/>
        <v xml:space="preserve">  Gisborne region</v>
      </c>
      <c r="D29" s="35">
        <f t="shared" si="42"/>
        <v>47000</v>
      </c>
      <c r="E29" s="35">
        <f t="shared" si="42"/>
        <v>47100</v>
      </c>
      <c r="F29" s="35">
        <f t="shared" si="43"/>
        <v>47400</v>
      </c>
      <c r="G29" s="35">
        <f t="shared" si="40"/>
        <v>47900</v>
      </c>
      <c r="H29" s="35">
        <f t="shared" si="40"/>
        <v>48500</v>
      </c>
      <c r="I29" s="35">
        <f t="shared" si="33"/>
        <v>48500</v>
      </c>
      <c r="J29" s="35">
        <f t="shared" si="34"/>
        <v>49400</v>
      </c>
      <c r="K29" s="35">
        <f t="shared" si="35"/>
        <v>50000</v>
      </c>
      <c r="L29" s="35">
        <f t="shared" si="36"/>
        <v>50300</v>
      </c>
      <c r="M29" s="35">
        <f t="shared" si="37"/>
        <v>50200</v>
      </c>
      <c r="N29" s="35">
        <f t="shared" si="38"/>
        <v>49900</v>
      </c>
      <c r="O29" s="35">
        <f t="shared" si="44"/>
        <v>49431.663701127458</v>
      </c>
      <c r="P29" s="35">
        <f t="shared" si="41"/>
        <v>48811.850271600131</v>
      </c>
      <c r="Q29" s="35">
        <f t="shared" si="41"/>
        <v>48096.224053239421</v>
      </c>
    </row>
    <row r="30" spans="1:27">
      <c r="A30" s="6" t="str">
        <f t="shared" si="39"/>
        <v xml:space="preserve">  Hawke's Bay region</v>
      </c>
      <c r="D30" s="35">
        <f t="shared" si="42"/>
        <v>158000</v>
      </c>
      <c r="E30" s="35">
        <f t="shared" si="42"/>
        <v>158900</v>
      </c>
      <c r="F30" s="35">
        <f t="shared" si="43"/>
        <v>160000</v>
      </c>
      <c r="G30" s="35">
        <f t="shared" si="40"/>
        <v>161600</v>
      </c>
      <c r="H30" s="35">
        <f t="shared" si="40"/>
        <v>164000</v>
      </c>
      <c r="I30" s="35">
        <f t="shared" si="33"/>
        <v>169233.22273060668</v>
      </c>
      <c r="J30" s="35">
        <f t="shared" si="34"/>
        <v>176691.16691697808</v>
      </c>
      <c r="K30" s="35">
        <f t="shared" si="35"/>
        <v>182435.56285145471</v>
      </c>
      <c r="L30" s="35">
        <f t="shared" si="36"/>
        <v>187091.51618874643</v>
      </c>
      <c r="M30" s="35">
        <f t="shared" si="37"/>
        <v>190651.8703503196</v>
      </c>
      <c r="N30" s="35">
        <f t="shared" si="38"/>
        <v>193574.68128951138</v>
      </c>
      <c r="O30" s="35">
        <f t="shared" si="44"/>
        <v>195988.45255466783</v>
      </c>
      <c r="P30" s="35">
        <f t="shared" si="41"/>
        <v>197922.97763326025</v>
      </c>
      <c r="Q30" s="35">
        <f t="shared" si="41"/>
        <v>199571.06941746542</v>
      </c>
    </row>
    <row r="31" spans="1:27">
      <c r="A31" s="6" t="str">
        <f t="shared" si="39"/>
        <v xml:space="preserve">  Taranaki region</v>
      </c>
      <c r="D31" s="35">
        <f t="shared" si="42"/>
        <v>113600</v>
      </c>
      <c r="E31" s="35">
        <f t="shared" si="42"/>
        <v>114800</v>
      </c>
      <c r="F31" s="35">
        <f t="shared" si="43"/>
        <v>115700</v>
      </c>
      <c r="G31" s="35">
        <f>N132</f>
        <v>116700</v>
      </c>
      <c r="H31" s="35">
        <f t="shared" si="40"/>
        <v>118000</v>
      </c>
      <c r="I31" s="35">
        <f t="shared" si="33"/>
        <v>122777.20303167895</v>
      </c>
      <c r="J31" s="35">
        <f t="shared" si="34"/>
        <v>129267.7831720862</v>
      </c>
      <c r="K31" s="35">
        <f t="shared" si="35"/>
        <v>134438.48625615591</v>
      </c>
      <c r="L31" s="35">
        <f t="shared" si="36"/>
        <v>139018.72096678425</v>
      </c>
      <c r="M31" s="35">
        <f t="shared" si="37"/>
        <v>142900.77189060807</v>
      </c>
      <c r="N31" s="35">
        <f t="shared" si="38"/>
        <v>146343.51926233803</v>
      </c>
      <c r="O31" s="35">
        <f t="shared" si="44"/>
        <v>149419.08180062534</v>
      </c>
      <c r="P31" s="35">
        <f t="shared" si="41"/>
        <v>152138.92844993039</v>
      </c>
      <c r="Q31" s="35">
        <f t="shared" si="41"/>
        <v>154641.86265847328</v>
      </c>
    </row>
    <row r="32" spans="1:27">
      <c r="A32" s="6" t="str">
        <f t="shared" si="39"/>
        <v xml:space="preserve">  Manawatu-Wanganui region</v>
      </c>
      <c r="D32" s="35">
        <f t="shared" si="42"/>
        <v>231200</v>
      </c>
      <c r="E32" s="35">
        <f t="shared" si="42"/>
        <v>232500</v>
      </c>
      <c r="F32" s="35">
        <f t="shared" si="43"/>
        <v>234500</v>
      </c>
      <c r="G32" s="35">
        <f t="shared" si="40"/>
        <v>236900</v>
      </c>
      <c r="H32" s="35">
        <f t="shared" si="40"/>
        <v>240300</v>
      </c>
      <c r="I32" s="35">
        <f t="shared" si="33"/>
        <v>244980.88784883521</v>
      </c>
      <c r="J32" s="35">
        <f t="shared" si="34"/>
        <v>252693.64325381583</v>
      </c>
      <c r="K32" s="35">
        <f t="shared" si="35"/>
        <v>258285.26073137508</v>
      </c>
      <c r="L32" s="35">
        <f t="shared" si="36"/>
        <v>262253.99741538893</v>
      </c>
      <c r="M32" s="35">
        <f t="shared" si="37"/>
        <v>264583.19653522404</v>
      </c>
      <c r="N32" s="35">
        <f t="shared" si="38"/>
        <v>265644.92682756454</v>
      </c>
      <c r="O32" s="35">
        <f t="shared" si="44"/>
        <v>265939.64051175449</v>
      </c>
      <c r="P32" s="35">
        <f t="shared" si="41"/>
        <v>265535.70869954414</v>
      </c>
      <c r="Q32" s="35">
        <f t="shared" si="41"/>
        <v>264715.80752770253</v>
      </c>
    </row>
    <row r="33" spans="1:17">
      <c r="A33" s="6" t="str">
        <f t="shared" si="39"/>
        <v xml:space="preserve">  Wellington region</v>
      </c>
      <c r="D33" s="35">
        <f t="shared" si="42"/>
        <v>486700</v>
      </c>
      <c r="E33" s="35">
        <f t="shared" si="42"/>
        <v>491400</v>
      </c>
      <c r="F33" s="35">
        <f t="shared" si="43"/>
        <v>496900</v>
      </c>
      <c r="G33" s="35">
        <f t="shared" si="40"/>
        <v>504900</v>
      </c>
      <c r="H33" s="35">
        <f t="shared" si="40"/>
        <v>513900</v>
      </c>
      <c r="I33" s="35">
        <f t="shared" si="33"/>
        <v>528942.28982571338</v>
      </c>
      <c r="J33" s="35">
        <f t="shared" si="34"/>
        <v>559013.1885019734</v>
      </c>
      <c r="K33" s="35">
        <f t="shared" si="35"/>
        <v>583458.0524606196</v>
      </c>
      <c r="L33" s="35">
        <f t="shared" si="36"/>
        <v>604990.16799972067</v>
      </c>
      <c r="M33" s="35">
        <f t="shared" si="37"/>
        <v>623192.22521043615</v>
      </c>
      <c r="N33" s="35">
        <f t="shared" si="38"/>
        <v>638979.75620830571</v>
      </c>
      <c r="O33" s="35">
        <f t="shared" si="44"/>
        <v>653070.63597965206</v>
      </c>
      <c r="P33" s="35">
        <f t="shared" si="41"/>
        <v>665505.154659261</v>
      </c>
      <c r="Q33" s="35">
        <f t="shared" si="41"/>
        <v>676883.32803142606</v>
      </c>
    </row>
    <row r="34" spans="1:17">
      <c r="A34" s="6" t="str">
        <f t="shared" si="39"/>
        <v xml:space="preserve">  TMN</v>
      </c>
      <c r="D34" s="35">
        <f>SUM(K135:K137)</f>
        <v>142200</v>
      </c>
      <c r="E34" s="35">
        <f>SUM(L135:L137)</f>
        <v>143200</v>
      </c>
      <c r="F34" s="35">
        <f>SUM(M135:M137)</f>
        <v>144700</v>
      </c>
      <c r="G34" s="35">
        <f t="shared" ref="G34:H34" si="45">SUM(N135:N137)</f>
        <v>146400</v>
      </c>
      <c r="H34" s="35">
        <f t="shared" si="45"/>
        <v>148800</v>
      </c>
      <c r="I34" s="35">
        <f t="shared" si="33"/>
        <v>149100</v>
      </c>
      <c r="J34" s="35">
        <f t="shared" si="34"/>
        <v>153600</v>
      </c>
      <c r="K34" s="35">
        <f t="shared" si="35"/>
        <v>157000</v>
      </c>
      <c r="L34" s="35">
        <f t="shared" si="36"/>
        <v>159400</v>
      </c>
      <c r="M34" s="35">
        <f t="shared" si="37"/>
        <v>160700</v>
      </c>
      <c r="N34" s="35">
        <f t="shared" si="38"/>
        <v>161000</v>
      </c>
      <c r="O34" s="35">
        <f t="shared" si="44"/>
        <v>160754.89583405922</v>
      </c>
      <c r="P34" s="35">
        <f t="shared" si="41"/>
        <v>160006.7871768855</v>
      </c>
      <c r="Q34" s="35">
        <f t="shared" si="41"/>
        <v>158927.40643210392</v>
      </c>
    </row>
    <row r="35" spans="1:17">
      <c r="A35" s="6" t="str">
        <f t="shared" si="39"/>
        <v xml:space="preserve">  West Coast region</v>
      </c>
      <c r="D35" s="35">
        <f t="shared" ref="D35:F38" si="46">K138</f>
        <v>33000</v>
      </c>
      <c r="E35" s="35">
        <f t="shared" si="46"/>
        <v>32800</v>
      </c>
      <c r="F35" s="35">
        <f t="shared" si="46"/>
        <v>32700</v>
      </c>
      <c r="G35" s="35">
        <f t="shared" ref="G35:H35" si="47">N138</f>
        <v>32500</v>
      </c>
      <c r="H35" s="35">
        <f t="shared" si="47"/>
        <v>32500</v>
      </c>
      <c r="I35" s="35">
        <f t="shared" si="33"/>
        <v>32500</v>
      </c>
      <c r="J35" s="35">
        <f t="shared" si="34"/>
        <v>32500</v>
      </c>
      <c r="K35" s="35">
        <f t="shared" si="35"/>
        <v>32300</v>
      </c>
      <c r="L35" s="35">
        <f t="shared" si="36"/>
        <v>31900</v>
      </c>
      <c r="M35" s="35">
        <f t="shared" si="37"/>
        <v>31300</v>
      </c>
      <c r="N35" s="35">
        <f t="shared" si="38"/>
        <v>30600</v>
      </c>
      <c r="O35" s="35">
        <f t="shared" si="44"/>
        <v>29813.047284347907</v>
      </c>
      <c r="P35" s="35">
        <f t="shared" si="41"/>
        <v>28953.873470953382</v>
      </c>
      <c r="Q35" s="35">
        <f t="shared" si="41"/>
        <v>28059.029410232182</v>
      </c>
    </row>
    <row r="36" spans="1:17">
      <c r="A36" s="6" t="str">
        <f t="shared" si="39"/>
        <v xml:space="preserve">  Canterbury region</v>
      </c>
      <c r="D36" s="35">
        <f t="shared" si="46"/>
        <v>562900</v>
      </c>
      <c r="E36" s="35">
        <f t="shared" si="46"/>
        <v>574300</v>
      </c>
      <c r="F36" s="35">
        <f t="shared" si="46"/>
        <v>586400</v>
      </c>
      <c r="G36" s="35">
        <f t="shared" ref="G36:H36" si="48">N139</f>
        <v>599900</v>
      </c>
      <c r="H36" s="35">
        <f t="shared" si="48"/>
        <v>612000</v>
      </c>
      <c r="I36" s="35">
        <f t="shared" si="33"/>
        <v>631919.43348119175</v>
      </c>
      <c r="J36" s="35">
        <f t="shared" si="34"/>
        <v>680422.54549264791</v>
      </c>
      <c r="K36" s="35">
        <f t="shared" si="35"/>
        <v>718981.94614229328</v>
      </c>
      <c r="L36" s="35">
        <f t="shared" si="36"/>
        <v>754334.86081520026</v>
      </c>
      <c r="M36" s="35">
        <f t="shared" si="37"/>
        <v>786182.94855226856</v>
      </c>
      <c r="N36" s="35">
        <f t="shared" si="38"/>
        <v>815461.26226817095</v>
      </c>
      <c r="O36" s="35">
        <f t="shared" si="44"/>
        <v>843000.10167011863</v>
      </c>
      <c r="P36" s="35">
        <f t="shared" si="41"/>
        <v>868766.74519193312</v>
      </c>
      <c r="Q36" s="35">
        <f t="shared" si="41"/>
        <v>893469.12381984561</v>
      </c>
    </row>
    <row r="37" spans="1:17">
      <c r="A37" s="6" t="str">
        <f t="shared" si="39"/>
        <v xml:space="preserve">  Otago region</v>
      </c>
      <c r="D37" s="35">
        <f t="shared" si="46"/>
        <v>208800</v>
      </c>
      <c r="E37" s="35">
        <f t="shared" si="46"/>
        <v>211600</v>
      </c>
      <c r="F37" s="35">
        <f t="shared" si="46"/>
        <v>215000</v>
      </c>
      <c r="G37" s="35">
        <f t="shared" ref="G37:H37" si="49">N140</f>
        <v>219200</v>
      </c>
      <c r="H37" s="35">
        <f t="shared" si="49"/>
        <v>224200</v>
      </c>
      <c r="I37" s="35">
        <f t="shared" si="33"/>
        <v>233878.9179560616</v>
      </c>
      <c r="J37" s="35">
        <f t="shared" si="34"/>
        <v>251155.26876462577</v>
      </c>
      <c r="K37" s="35">
        <f t="shared" si="35"/>
        <v>264077.60120149492</v>
      </c>
      <c r="L37" s="35">
        <f t="shared" si="36"/>
        <v>275774.475219168</v>
      </c>
      <c r="M37" s="35">
        <f t="shared" si="37"/>
        <v>285973.35056407389</v>
      </c>
      <c r="N37" s="35">
        <f t="shared" si="38"/>
        <v>295228.72411023016</v>
      </c>
      <c r="O37" s="35">
        <f t="shared" si="44"/>
        <v>303748.54765372648</v>
      </c>
      <c r="P37" s="35">
        <f t="shared" si="41"/>
        <v>311531.69016251812</v>
      </c>
      <c r="Q37" s="35">
        <f t="shared" si="41"/>
        <v>318841.80974484415</v>
      </c>
    </row>
    <row r="38" spans="1:17">
      <c r="A38" s="6" t="str">
        <f t="shared" si="39"/>
        <v xml:space="preserve">  Southland region</v>
      </c>
      <c r="D38" s="35">
        <f t="shared" si="46"/>
        <v>96000</v>
      </c>
      <c r="E38" s="35">
        <f t="shared" si="46"/>
        <v>96500</v>
      </c>
      <c r="F38" s="35">
        <f t="shared" si="46"/>
        <v>97300</v>
      </c>
      <c r="G38" s="35">
        <f t="shared" ref="G38:H38" si="50">N141</f>
        <v>98000</v>
      </c>
      <c r="H38" s="35">
        <f t="shared" si="50"/>
        <v>98400</v>
      </c>
      <c r="I38" s="35">
        <f t="shared" si="33"/>
        <v>99200</v>
      </c>
      <c r="J38" s="35">
        <f t="shared" si="34"/>
        <v>100100</v>
      </c>
      <c r="K38" s="35">
        <f t="shared" si="35"/>
        <v>100600</v>
      </c>
      <c r="L38" s="35">
        <f t="shared" si="36"/>
        <v>100600</v>
      </c>
      <c r="M38" s="35">
        <f t="shared" si="37"/>
        <v>100000</v>
      </c>
      <c r="N38" s="35">
        <f t="shared" si="38"/>
        <v>99000</v>
      </c>
      <c r="O38" s="35">
        <f t="shared" si="44"/>
        <v>97673.835622846746</v>
      </c>
      <c r="P38" s="35">
        <f t="shared" si="41"/>
        <v>96058.688225904029</v>
      </c>
      <c r="Q38" s="35">
        <f t="shared" si="41"/>
        <v>94267.226452221803</v>
      </c>
    </row>
    <row r="39" spans="1:17">
      <c r="A39" s="6" t="str">
        <f t="shared" si="39"/>
        <v>Total, New Zealand by region</v>
      </c>
      <c r="D39" s="35">
        <f t="shared" ref="D39:Q39" si="51">SUM(D25:D38)</f>
        <v>4441600</v>
      </c>
      <c r="E39" s="35">
        <f t="shared" si="51"/>
        <v>4509100</v>
      </c>
      <c r="F39" s="35">
        <f t="shared" si="51"/>
        <v>4595000</v>
      </c>
      <c r="G39" s="35">
        <f t="shared" si="51"/>
        <v>4692600</v>
      </c>
      <c r="H39" s="35">
        <f t="shared" si="51"/>
        <v>4793200</v>
      </c>
      <c r="I39" s="35">
        <f t="shared" si="51"/>
        <v>4863900</v>
      </c>
      <c r="J39" s="35">
        <f t="shared" si="51"/>
        <v>5157300</v>
      </c>
      <c r="K39" s="35">
        <f t="shared" si="51"/>
        <v>5389100</v>
      </c>
      <c r="L39" s="35">
        <f t="shared" si="51"/>
        <v>5594399.9999999991</v>
      </c>
      <c r="M39" s="35">
        <f t="shared" si="51"/>
        <v>5769200</v>
      </c>
      <c r="N39" s="35">
        <f t="shared" si="51"/>
        <v>5922499.9999999991</v>
      </c>
      <c r="O39" s="35">
        <f t="shared" si="51"/>
        <v>6061000.0000000009</v>
      </c>
      <c r="P39" s="35">
        <f t="shared" si="51"/>
        <v>6184999.9999999991</v>
      </c>
      <c r="Q39" s="35">
        <f t="shared" si="51"/>
        <v>6300000.0000000009</v>
      </c>
    </row>
    <row r="40" spans="1:17">
      <c r="A40" s="7"/>
      <c r="D40" s="3"/>
      <c r="E40" s="4"/>
      <c r="F40" s="3"/>
      <c r="G40" s="3"/>
      <c r="H40" s="3"/>
    </row>
    <row r="41" spans="1:17">
      <c r="A41" s="7"/>
      <c r="D41" s="3"/>
      <c r="E41" s="4"/>
      <c r="F41" s="3"/>
      <c r="G41" s="3"/>
      <c r="H41" s="3"/>
      <c r="I41" s="3"/>
      <c r="J41" s="3"/>
      <c r="K41" s="3"/>
      <c r="L41" s="3"/>
      <c r="M41" s="3"/>
    </row>
    <row r="42" spans="1:17">
      <c r="A42" s="7"/>
      <c r="D42" s="3"/>
      <c r="E42" s="4"/>
      <c r="F42" s="3"/>
      <c r="G42" s="3"/>
      <c r="H42" s="3"/>
      <c r="I42" s="3"/>
      <c r="J42" s="3"/>
      <c r="K42" s="3"/>
      <c r="L42" s="3"/>
      <c r="M42" s="3"/>
    </row>
    <row r="43" spans="1:17">
      <c r="A43" s="122" t="s">
        <v>164</v>
      </c>
      <c r="B43" s="123"/>
      <c r="C43" s="123"/>
      <c r="D43" s="123"/>
      <c r="E43" s="123"/>
      <c r="F43" s="123"/>
      <c r="G43" s="123"/>
      <c r="H43" s="123"/>
      <c r="I43" s="123"/>
      <c r="J43" s="123"/>
      <c r="K43" s="3"/>
      <c r="L43" s="3"/>
      <c r="M43" s="3"/>
    </row>
    <row r="44" spans="1:17">
      <c r="A44" s="131" t="s">
        <v>2</v>
      </c>
      <c r="B44" s="132"/>
      <c r="C44" s="133"/>
      <c r="D44" s="134" t="s">
        <v>3</v>
      </c>
      <c r="E44" s="135"/>
      <c r="F44" s="135"/>
      <c r="G44" s="135"/>
      <c r="H44" s="135"/>
      <c r="I44" s="135"/>
      <c r="J44" s="136"/>
      <c r="K44" s="119" t="s">
        <v>168</v>
      </c>
      <c r="L44" s="120"/>
      <c r="M44" s="121"/>
    </row>
    <row r="45" spans="1:17" ht="12.75" customHeight="1">
      <c r="A45" s="127" t="s">
        <v>4</v>
      </c>
      <c r="B45" s="128"/>
      <c r="C45" s="129"/>
      <c r="D45" s="119" t="s">
        <v>5</v>
      </c>
      <c r="E45" s="120"/>
      <c r="F45" s="120"/>
      <c r="G45" s="120"/>
      <c r="H45" s="120"/>
      <c r="I45" s="120"/>
      <c r="J45" s="120"/>
      <c r="K45" s="120"/>
      <c r="L45" s="120"/>
      <c r="M45" s="121"/>
    </row>
    <row r="46" spans="1:17">
      <c r="A46" s="127" t="s">
        <v>6</v>
      </c>
      <c r="B46" s="128"/>
      <c r="C46" s="129"/>
      <c r="D46" s="8" t="s">
        <v>48</v>
      </c>
      <c r="E46" s="9" t="s">
        <v>53</v>
      </c>
      <c r="F46" s="9" t="s">
        <v>58</v>
      </c>
      <c r="G46" s="9">
        <v>202728</v>
      </c>
      <c r="H46" s="9" t="s">
        <v>68</v>
      </c>
      <c r="I46" s="9" t="s">
        <v>73</v>
      </c>
      <c r="J46" s="9" t="s">
        <v>78</v>
      </c>
      <c r="K46" s="9" t="s">
        <v>83</v>
      </c>
      <c r="L46" s="9" t="s">
        <v>88</v>
      </c>
      <c r="M46" s="9" t="s">
        <v>93</v>
      </c>
    </row>
    <row r="47" spans="1:17" ht="13">
      <c r="A47" s="10" t="s">
        <v>7</v>
      </c>
      <c r="B47" s="11" t="s">
        <v>8</v>
      </c>
      <c r="C47" s="12" t="s">
        <v>9</v>
      </c>
      <c r="D47" s="12" t="s">
        <v>9</v>
      </c>
      <c r="E47" s="12" t="s">
        <v>9</v>
      </c>
      <c r="F47" s="12" t="s">
        <v>9</v>
      </c>
      <c r="G47" s="12" t="s">
        <v>9</v>
      </c>
      <c r="H47" s="12" t="s">
        <v>9</v>
      </c>
      <c r="I47" s="12" t="s">
        <v>9</v>
      </c>
      <c r="J47" s="12" t="s">
        <v>9</v>
      </c>
      <c r="K47" s="12"/>
      <c r="L47" s="12"/>
      <c r="M47" s="12"/>
    </row>
    <row r="48" spans="1:17" ht="13">
      <c r="A48" s="137" t="s">
        <v>10</v>
      </c>
      <c r="B48" s="13" t="s">
        <v>11</v>
      </c>
      <c r="C48" s="12" t="s">
        <v>9</v>
      </c>
      <c r="D48" s="14">
        <v>4442100</v>
      </c>
      <c r="E48" s="14">
        <v>4864600</v>
      </c>
      <c r="F48" s="14">
        <v>5157900</v>
      </c>
      <c r="G48" s="14">
        <v>5389700</v>
      </c>
      <c r="H48" s="14">
        <v>5595000</v>
      </c>
      <c r="I48" s="14">
        <v>5769800</v>
      </c>
      <c r="J48" s="14">
        <v>5923100</v>
      </c>
      <c r="K48" s="92">
        <f>J48*(1+($J48-$I48)/$I48)</f>
        <v>6080473.085722209</v>
      </c>
      <c r="L48" s="92">
        <f t="shared" ref="L48:M48" si="52">K48*(1+($J48-$I48)/$I48)</f>
        <v>6242027.476522794</v>
      </c>
      <c r="M48" s="92">
        <f t="shared" si="52"/>
        <v>6407874.2670789566</v>
      </c>
    </row>
    <row r="49" spans="1:13" ht="13">
      <c r="A49" s="138"/>
      <c r="B49" s="13" t="s">
        <v>12</v>
      </c>
      <c r="C49" s="12" t="s">
        <v>9</v>
      </c>
      <c r="D49" s="15">
        <v>1452300</v>
      </c>
      <c r="E49" s="15">
        <v>1667800</v>
      </c>
      <c r="F49" s="15">
        <v>1768600</v>
      </c>
      <c r="G49" s="15">
        <v>1808700</v>
      </c>
      <c r="H49" s="15">
        <v>1765300</v>
      </c>
      <c r="I49" s="15">
        <v>1750600</v>
      </c>
      <c r="J49" s="15">
        <v>1781700</v>
      </c>
      <c r="K49" s="93">
        <f t="shared" ref="K49:M112" si="53">J49*(1+($J49-$I49)/$I49)</f>
        <v>1813352.5019993144</v>
      </c>
      <c r="L49" s="93">
        <f t="shared" si="53"/>
        <v>1845567.3213824851</v>
      </c>
      <c r="M49" s="93">
        <f t="shared" si="53"/>
        <v>1878354.4479076737</v>
      </c>
    </row>
    <row r="50" spans="1:13" ht="13">
      <c r="A50" s="138"/>
      <c r="B50" s="13" t="s">
        <v>13</v>
      </c>
      <c r="C50" s="12" t="s">
        <v>9</v>
      </c>
      <c r="D50" s="14">
        <v>1455000</v>
      </c>
      <c r="E50" s="14">
        <v>1507900</v>
      </c>
      <c r="F50" s="14">
        <v>1531000</v>
      </c>
      <c r="G50" s="14">
        <v>1553300</v>
      </c>
      <c r="H50" s="14">
        <v>1650200</v>
      </c>
      <c r="I50" s="14">
        <v>1731000</v>
      </c>
      <c r="J50" s="14">
        <v>1802200</v>
      </c>
      <c r="K50" s="92">
        <f t="shared" si="53"/>
        <v>1876328.6192952052</v>
      </c>
      <c r="L50" s="92">
        <f t="shared" ref="L50:M50" si="54">K50*(1+($J50-$I50)/$I50)</f>
        <v>1953506.3187139335</v>
      </c>
      <c r="M50" s="92">
        <f t="shared" si="54"/>
        <v>2033858.5139146452</v>
      </c>
    </row>
    <row r="51" spans="1:13" ht="13">
      <c r="A51" s="139"/>
      <c r="B51" s="13" t="s">
        <v>14</v>
      </c>
      <c r="C51" s="12" t="s">
        <v>9</v>
      </c>
      <c r="D51" s="15">
        <v>626000</v>
      </c>
      <c r="E51" s="15">
        <v>747900</v>
      </c>
      <c r="F51" s="15">
        <v>885700</v>
      </c>
      <c r="G51" s="15">
        <v>1045000</v>
      </c>
      <c r="H51" s="15">
        <v>1182000</v>
      </c>
      <c r="I51" s="15">
        <v>1303400</v>
      </c>
      <c r="J51" s="15">
        <v>1370200</v>
      </c>
      <c r="K51" s="93">
        <f t="shared" si="53"/>
        <v>1440423.5384379316</v>
      </c>
      <c r="L51" s="93">
        <f t="shared" ref="L51:M51" si="55">K51*(1+($J51-$I51)/$I51)</f>
        <v>1514246.0736287048</v>
      </c>
      <c r="M51" s="93">
        <f t="shared" si="55"/>
        <v>1591852.0562268307</v>
      </c>
    </row>
    <row r="52" spans="1:13" ht="13">
      <c r="A52" s="124" t="s">
        <v>15</v>
      </c>
      <c r="B52" s="13" t="s">
        <v>11</v>
      </c>
      <c r="C52" s="12" t="s">
        <v>9</v>
      </c>
      <c r="D52" s="14">
        <v>164700</v>
      </c>
      <c r="E52" s="14">
        <v>176100</v>
      </c>
      <c r="F52" s="14">
        <v>183300</v>
      </c>
      <c r="G52" s="14">
        <v>188600</v>
      </c>
      <c r="H52" s="14">
        <v>192500</v>
      </c>
      <c r="I52" s="14">
        <v>195100</v>
      </c>
      <c r="J52" s="14">
        <v>196700</v>
      </c>
      <c r="K52" s="92">
        <f t="shared" si="53"/>
        <v>198313.12147616607</v>
      </c>
      <c r="L52" s="92">
        <f t="shared" ref="L52:M52" si="56">K52*(1+($J52-$I52)/$I52)</f>
        <v>199939.4720367087</v>
      </c>
      <c r="M52" s="92">
        <f t="shared" si="56"/>
        <v>201579.16017232498</v>
      </c>
    </row>
    <row r="53" spans="1:13" ht="13">
      <c r="A53" s="125"/>
      <c r="B53" s="13" t="s">
        <v>12</v>
      </c>
      <c r="C53" s="12" t="s">
        <v>9</v>
      </c>
      <c r="D53" s="15">
        <v>42900</v>
      </c>
      <c r="E53" s="15">
        <v>46400</v>
      </c>
      <c r="F53" s="15">
        <v>48100</v>
      </c>
      <c r="G53" s="15">
        <v>49000</v>
      </c>
      <c r="H53" s="15">
        <v>47800</v>
      </c>
      <c r="I53" s="15">
        <v>47100</v>
      </c>
      <c r="J53" s="15">
        <v>47700</v>
      </c>
      <c r="K53" s="93">
        <f t="shared" si="53"/>
        <v>48307.643312101907</v>
      </c>
      <c r="L53" s="93">
        <f t="shared" ref="L53:M53" si="57">K53*(1+($J53-$I53)/$I53)</f>
        <v>48923.027303338873</v>
      </c>
      <c r="M53" s="93">
        <f t="shared" si="57"/>
        <v>49546.25058108841</v>
      </c>
    </row>
    <row r="54" spans="1:13" ht="13">
      <c r="A54" s="125"/>
      <c r="B54" s="13" t="s">
        <v>13</v>
      </c>
      <c r="C54" s="12" t="s">
        <v>9</v>
      </c>
      <c r="D54" s="14">
        <v>56500</v>
      </c>
      <c r="E54" s="14">
        <v>57200</v>
      </c>
      <c r="F54" s="14">
        <v>55700</v>
      </c>
      <c r="G54" s="14">
        <v>53900</v>
      </c>
      <c r="H54" s="14">
        <v>54000</v>
      </c>
      <c r="I54" s="14">
        <v>54100</v>
      </c>
      <c r="J54" s="14">
        <v>54300</v>
      </c>
      <c r="K54" s="92">
        <f t="shared" si="53"/>
        <v>54500.739371534197</v>
      </c>
      <c r="L54" s="92">
        <f t="shared" ref="L54:M54" si="58">K54*(1+($J54-$I54)/$I54)</f>
        <v>54702.220847953919</v>
      </c>
      <c r="M54" s="92">
        <f t="shared" si="58"/>
        <v>54904.447172715307</v>
      </c>
    </row>
    <row r="55" spans="1:13" ht="13">
      <c r="A55" s="126"/>
      <c r="B55" s="13" t="s">
        <v>14</v>
      </c>
      <c r="C55" s="12" t="s">
        <v>9</v>
      </c>
      <c r="D55" s="15">
        <v>28900</v>
      </c>
      <c r="E55" s="15">
        <v>34900</v>
      </c>
      <c r="F55" s="15">
        <v>41500</v>
      </c>
      <c r="G55" s="15">
        <v>48400</v>
      </c>
      <c r="H55" s="15">
        <v>53800</v>
      </c>
      <c r="I55" s="15">
        <v>57800</v>
      </c>
      <c r="J55" s="15">
        <v>59400</v>
      </c>
      <c r="K55" s="93">
        <f t="shared" si="53"/>
        <v>61044.290657439444</v>
      </c>
      <c r="L55" s="93">
        <f t="shared" ref="L55:M55" si="59">K55*(1+($J55-$I55)/$I55)</f>
        <v>62734.098011278598</v>
      </c>
      <c r="M55" s="93">
        <f t="shared" si="59"/>
        <v>64470.682039272469</v>
      </c>
    </row>
    <row r="56" spans="1:13" ht="13">
      <c r="A56" s="124" t="s">
        <v>16</v>
      </c>
      <c r="B56" s="13" t="s">
        <v>11</v>
      </c>
      <c r="C56" s="12" t="s">
        <v>9</v>
      </c>
      <c r="D56" s="14">
        <v>1493200</v>
      </c>
      <c r="E56" s="14">
        <v>1699900</v>
      </c>
      <c r="F56" s="14">
        <v>1859300</v>
      </c>
      <c r="G56" s="14">
        <v>1990100</v>
      </c>
      <c r="H56" s="14">
        <v>2112000</v>
      </c>
      <c r="I56" s="14">
        <v>2222700</v>
      </c>
      <c r="J56" s="14">
        <v>2326200</v>
      </c>
      <c r="K56" s="92">
        <f t="shared" si="53"/>
        <v>2434519.4763125926</v>
      </c>
      <c r="L56" s="92">
        <f t="shared" ref="L56:M56" si="60">K56*(1+($J56-$I56)/$I56)</f>
        <v>2547882.8477969826</v>
      </c>
      <c r="M56" s="92">
        <f t="shared" si="60"/>
        <v>2666524.9833739782</v>
      </c>
    </row>
    <row r="57" spans="1:13" ht="13">
      <c r="A57" s="125"/>
      <c r="B57" s="13" t="s">
        <v>12</v>
      </c>
      <c r="C57" s="12" t="s">
        <v>9</v>
      </c>
      <c r="D57" s="15">
        <v>539400</v>
      </c>
      <c r="E57" s="15">
        <v>666700</v>
      </c>
      <c r="F57" s="15">
        <v>731500</v>
      </c>
      <c r="G57" s="15">
        <v>753300</v>
      </c>
      <c r="H57" s="15">
        <v>728700</v>
      </c>
      <c r="I57" s="15">
        <v>728800</v>
      </c>
      <c r="J57" s="15">
        <v>751500</v>
      </c>
      <c r="K57" s="93">
        <f t="shared" si="53"/>
        <v>774907.0389681668</v>
      </c>
      <c r="L57" s="93">
        <f t="shared" ref="L57:M57" si="61">K57*(1+($J57-$I57)/$I57)</f>
        <v>799043.13911165937</v>
      </c>
      <c r="M57" s="93">
        <f t="shared" si="61"/>
        <v>823931.00856532925</v>
      </c>
    </row>
    <row r="58" spans="1:13" ht="13">
      <c r="A58" s="125"/>
      <c r="B58" s="13" t="s">
        <v>13</v>
      </c>
      <c r="C58" s="12" t="s">
        <v>9</v>
      </c>
      <c r="D58" s="14">
        <v>472500</v>
      </c>
      <c r="E58" s="14">
        <v>501500</v>
      </c>
      <c r="F58" s="14">
        <v>530800</v>
      </c>
      <c r="G58" s="14">
        <v>571500</v>
      </c>
      <c r="H58" s="14">
        <v>651000</v>
      </c>
      <c r="I58" s="14">
        <v>715600</v>
      </c>
      <c r="J58" s="14">
        <v>770700</v>
      </c>
      <c r="K58" s="92">
        <f t="shared" si="53"/>
        <v>830042.60760201234</v>
      </c>
      <c r="L58" s="92">
        <f t="shared" ref="L58:M58" si="62">K58*(1+($J58-$I58)/$I58)</f>
        <v>893954.49647690181</v>
      </c>
      <c r="M58" s="92">
        <f t="shared" si="62"/>
        <v>962787.493620386</v>
      </c>
    </row>
    <row r="59" spans="1:13" ht="13">
      <c r="A59" s="126"/>
      <c r="B59" s="13" t="s">
        <v>14</v>
      </c>
      <c r="C59" s="12" t="s">
        <v>9</v>
      </c>
      <c r="D59" s="15">
        <v>169800</v>
      </c>
      <c r="E59" s="15">
        <v>208000</v>
      </c>
      <c r="F59" s="15">
        <v>252000</v>
      </c>
      <c r="G59" s="15">
        <v>303900</v>
      </c>
      <c r="H59" s="15">
        <v>353600</v>
      </c>
      <c r="I59" s="15">
        <v>401000</v>
      </c>
      <c r="J59" s="15">
        <v>432800</v>
      </c>
      <c r="K59" s="93">
        <f t="shared" si="53"/>
        <v>467121.79551122192</v>
      </c>
      <c r="L59" s="93">
        <f t="shared" ref="L59:M59" si="63">K59*(1+($J59-$I59)/$I59)</f>
        <v>504165.36931984249</v>
      </c>
      <c r="M59" s="93">
        <f t="shared" si="63"/>
        <v>544146.56319607934</v>
      </c>
    </row>
    <row r="60" spans="1:13" ht="13">
      <c r="A60" s="124" t="s">
        <v>17</v>
      </c>
      <c r="B60" s="13" t="s">
        <v>11</v>
      </c>
      <c r="C60" s="12" t="s">
        <v>9</v>
      </c>
      <c r="D60" s="14">
        <v>424600</v>
      </c>
      <c r="E60" s="14">
        <v>467200</v>
      </c>
      <c r="F60" s="14">
        <v>493500</v>
      </c>
      <c r="G60" s="14">
        <v>514600</v>
      </c>
      <c r="H60" s="14">
        <v>533000</v>
      </c>
      <c r="I60" s="14">
        <v>548500</v>
      </c>
      <c r="J60" s="14">
        <v>562100</v>
      </c>
      <c r="K60" s="92">
        <f t="shared" si="53"/>
        <v>576037.21057429363</v>
      </c>
      <c r="L60" s="92">
        <f t="shared" ref="L60:M60" si="64">K60*(1+($J60-$I60)/$I60)</f>
        <v>590319.99282372009</v>
      </c>
      <c r="M60" s="92">
        <f t="shared" si="64"/>
        <v>604956.91516173771</v>
      </c>
    </row>
    <row r="61" spans="1:13" ht="13">
      <c r="A61" s="125"/>
      <c r="B61" s="13" t="s">
        <v>12</v>
      </c>
      <c r="C61" s="12" t="s">
        <v>9</v>
      </c>
      <c r="D61" s="15">
        <v>134500</v>
      </c>
      <c r="E61" s="15">
        <v>152900</v>
      </c>
      <c r="F61" s="15">
        <v>158900</v>
      </c>
      <c r="G61" s="15">
        <v>162200</v>
      </c>
      <c r="H61" s="15">
        <v>160200</v>
      </c>
      <c r="I61" s="15">
        <v>159600</v>
      </c>
      <c r="J61" s="15">
        <v>163500</v>
      </c>
      <c r="K61" s="93">
        <f t="shared" si="53"/>
        <v>167495.30075187969</v>
      </c>
      <c r="L61" s="93">
        <f t="shared" ref="L61:M61" si="65">K61*(1+($J61-$I61)/$I61)</f>
        <v>171588.23103341059</v>
      </c>
      <c r="M61" s="93">
        <f t="shared" si="65"/>
        <v>175781.17652858791</v>
      </c>
    </row>
    <row r="62" spans="1:13" ht="13">
      <c r="A62" s="125"/>
      <c r="B62" s="13" t="s">
        <v>13</v>
      </c>
      <c r="C62" s="12" t="s">
        <v>9</v>
      </c>
      <c r="D62" s="14">
        <v>136100</v>
      </c>
      <c r="E62" s="14">
        <v>142700</v>
      </c>
      <c r="F62" s="14">
        <v>145200</v>
      </c>
      <c r="G62" s="14">
        <v>146700</v>
      </c>
      <c r="H62" s="14">
        <v>153000</v>
      </c>
      <c r="I62" s="14">
        <v>158100</v>
      </c>
      <c r="J62" s="14">
        <v>161800</v>
      </c>
      <c r="K62" s="92">
        <f t="shared" si="53"/>
        <v>165586.59076533839</v>
      </c>
      <c r="L62" s="92">
        <f t="shared" ref="L62:M62" si="66">K62*(1+($J62-$I62)/$I62)</f>
        <v>169461.79877186436</v>
      </c>
      <c r="M62" s="92">
        <f t="shared" si="66"/>
        <v>173427.69792085802</v>
      </c>
    </row>
    <row r="63" spans="1:13" ht="13">
      <c r="A63" s="126"/>
      <c r="B63" s="13" t="s">
        <v>14</v>
      </c>
      <c r="C63" s="12" t="s">
        <v>9</v>
      </c>
      <c r="D63" s="15">
        <v>61600</v>
      </c>
      <c r="E63" s="15">
        <v>74000</v>
      </c>
      <c r="F63" s="15">
        <v>88100</v>
      </c>
      <c r="G63" s="15">
        <v>103900</v>
      </c>
      <c r="H63" s="15">
        <v>117500</v>
      </c>
      <c r="I63" s="15">
        <v>129700</v>
      </c>
      <c r="J63" s="15">
        <v>136900</v>
      </c>
      <c r="K63" s="93">
        <f t="shared" si="53"/>
        <v>144499.69159599076</v>
      </c>
      <c r="L63" s="93">
        <f t="shared" ref="L63:M63" si="67">K63*(1+($J63-$I63)/$I63)</f>
        <v>152521.2627562925</v>
      </c>
      <c r="M63" s="93">
        <f t="shared" si="67"/>
        <v>160988.13316373512</v>
      </c>
    </row>
    <row r="64" spans="1:13" ht="13">
      <c r="A64" s="124" t="s">
        <v>18</v>
      </c>
      <c r="B64" s="13" t="s">
        <v>11</v>
      </c>
      <c r="C64" s="12" t="s">
        <v>9</v>
      </c>
      <c r="D64" s="14">
        <v>279700</v>
      </c>
      <c r="E64" s="14">
        <v>303500</v>
      </c>
      <c r="F64" s="14">
        <v>318400</v>
      </c>
      <c r="G64" s="14">
        <v>329800</v>
      </c>
      <c r="H64" s="14">
        <v>339400</v>
      </c>
      <c r="I64" s="14">
        <v>346900</v>
      </c>
      <c r="J64" s="14">
        <v>353100</v>
      </c>
      <c r="K64" s="92">
        <f t="shared" si="53"/>
        <v>359410.81003170944</v>
      </c>
      <c r="L64" s="92">
        <f t="shared" ref="L64:M64" si="68">K64*(1+($J64-$I64)/$I64)</f>
        <v>365834.41055692307</v>
      </c>
      <c r="M64" s="92">
        <f t="shared" si="68"/>
        <v>372372.81743340887</v>
      </c>
    </row>
    <row r="65" spans="1:15" ht="13">
      <c r="A65" s="125"/>
      <c r="B65" s="13" t="s">
        <v>12</v>
      </c>
      <c r="C65" s="12" t="s">
        <v>9</v>
      </c>
      <c r="D65" s="15">
        <v>78700</v>
      </c>
      <c r="E65" s="15">
        <v>89000</v>
      </c>
      <c r="F65" s="15">
        <v>93700</v>
      </c>
      <c r="G65" s="15">
        <v>95700</v>
      </c>
      <c r="H65" s="15">
        <v>93400</v>
      </c>
      <c r="I65" s="15">
        <v>92200</v>
      </c>
      <c r="J65" s="15">
        <v>93300</v>
      </c>
      <c r="K65" s="93">
        <f t="shared" si="53"/>
        <v>94413.123644251624</v>
      </c>
      <c r="L65" s="93">
        <f t="shared" ref="L65:M65" si="69">K65*(1+($J65-$I65)/$I65)</f>
        <v>95539.527505517093</v>
      </c>
      <c r="M65" s="93">
        <f t="shared" si="69"/>
        <v>96679.370024563395</v>
      </c>
    </row>
    <row r="66" spans="1:15" ht="13">
      <c r="A66" s="125"/>
      <c r="B66" s="13" t="s">
        <v>13</v>
      </c>
      <c r="C66" s="12" t="s">
        <v>9</v>
      </c>
      <c r="D66" s="14">
        <v>92400</v>
      </c>
      <c r="E66" s="14">
        <v>95600</v>
      </c>
      <c r="F66" s="14">
        <v>95000</v>
      </c>
      <c r="G66" s="14">
        <v>93900</v>
      </c>
      <c r="H66" s="14">
        <v>96800</v>
      </c>
      <c r="I66" s="14">
        <v>99300</v>
      </c>
      <c r="J66" s="14">
        <v>101600</v>
      </c>
      <c r="K66" s="92">
        <f t="shared" si="53"/>
        <v>103953.2729103726</v>
      </c>
      <c r="L66" s="92">
        <f t="shared" ref="L66:M66" si="70">K66*(1+($J66-$I66)/$I66)</f>
        <v>106361.05264545676</v>
      </c>
      <c r="M66" s="92">
        <f t="shared" si="70"/>
        <v>108824.60169968184</v>
      </c>
    </row>
    <row r="67" spans="1:15" ht="13">
      <c r="A67" s="126"/>
      <c r="B67" s="13" t="s">
        <v>14</v>
      </c>
      <c r="C67" s="12" t="s">
        <v>9</v>
      </c>
      <c r="D67" s="15">
        <v>48200</v>
      </c>
      <c r="E67" s="15">
        <v>56600</v>
      </c>
      <c r="F67" s="15">
        <v>66200</v>
      </c>
      <c r="G67" s="15">
        <v>76800</v>
      </c>
      <c r="H67" s="15">
        <v>85300</v>
      </c>
      <c r="I67" s="15">
        <v>92700</v>
      </c>
      <c r="J67" s="15">
        <v>96700</v>
      </c>
      <c r="K67" s="93">
        <f t="shared" si="53"/>
        <v>100872.59978425028</v>
      </c>
      <c r="L67" s="93">
        <f t="shared" ref="L67:M67" si="71">K67*(1+($J67-$I67)/$I67)</f>
        <v>105225.24702413165</v>
      </c>
      <c r="M67" s="93">
        <f t="shared" si="71"/>
        <v>109765.71075764328</v>
      </c>
    </row>
    <row r="68" spans="1:15" ht="13">
      <c r="A68" s="124" t="s">
        <v>19</v>
      </c>
      <c r="B68" s="13" t="s">
        <v>11</v>
      </c>
      <c r="C68" s="12" t="s">
        <v>9</v>
      </c>
      <c r="D68" s="14">
        <v>47000</v>
      </c>
      <c r="E68" s="14">
        <v>48500</v>
      </c>
      <c r="F68" s="14">
        <v>49400</v>
      </c>
      <c r="G68" s="14">
        <v>50000</v>
      </c>
      <c r="H68" s="14">
        <v>50300</v>
      </c>
      <c r="I68" s="14">
        <v>50200</v>
      </c>
      <c r="J68" s="14">
        <v>49900</v>
      </c>
      <c r="K68" s="92">
        <f t="shared" si="53"/>
        <v>49601.792828685262</v>
      </c>
      <c r="L68" s="92">
        <f t="shared" ref="L68:M68" si="72">K68*(1+($J68-$I68)/$I68)</f>
        <v>49305.367771940131</v>
      </c>
      <c r="M68" s="92">
        <f t="shared" si="72"/>
        <v>49010.71417967754</v>
      </c>
    </row>
    <row r="69" spans="1:15" ht="13">
      <c r="A69" s="125"/>
      <c r="B69" s="13" t="s">
        <v>12</v>
      </c>
      <c r="C69" s="12" t="s">
        <v>9</v>
      </c>
      <c r="D69" s="15">
        <v>14000</v>
      </c>
      <c r="E69" s="15">
        <v>14500</v>
      </c>
      <c r="F69" s="15">
        <v>14800</v>
      </c>
      <c r="G69" s="15">
        <v>14800</v>
      </c>
      <c r="H69" s="15">
        <v>14400</v>
      </c>
      <c r="I69" s="15">
        <v>14100</v>
      </c>
      <c r="J69" s="15">
        <v>13800</v>
      </c>
      <c r="K69" s="93">
        <f t="shared" si="53"/>
        <v>13506.382978723404</v>
      </c>
      <c r="L69" s="93">
        <f t="shared" ref="L69:M69" si="73">K69*(1+($J69-$I69)/$I69)</f>
        <v>13219.013128112269</v>
      </c>
      <c r="M69" s="93">
        <f t="shared" si="73"/>
        <v>12937.757529641794</v>
      </c>
    </row>
    <row r="70" spans="1:15" ht="13">
      <c r="A70" s="125"/>
      <c r="B70" s="13" t="s">
        <v>13</v>
      </c>
      <c r="C70" s="12" t="s">
        <v>9</v>
      </c>
      <c r="D70" s="14">
        <v>14900</v>
      </c>
      <c r="E70" s="14">
        <v>14700</v>
      </c>
      <c r="F70" s="14">
        <v>14200</v>
      </c>
      <c r="G70" s="14">
        <v>13700</v>
      </c>
      <c r="H70" s="14">
        <v>13800</v>
      </c>
      <c r="I70" s="14">
        <v>13700</v>
      </c>
      <c r="J70" s="14">
        <v>13800</v>
      </c>
      <c r="K70" s="92">
        <f t="shared" si="53"/>
        <v>13900.7299270073</v>
      </c>
      <c r="L70" s="92">
        <f t="shared" ref="L70:M70" si="74">K70*(1+($J70-$I70)/$I70)</f>
        <v>14002.195108956259</v>
      </c>
      <c r="M70" s="92">
        <f t="shared" si="74"/>
        <v>14104.40091267127</v>
      </c>
    </row>
    <row r="71" spans="1:15" ht="13">
      <c r="A71" s="126"/>
      <c r="B71" s="13" t="s">
        <v>14</v>
      </c>
      <c r="C71" s="12" t="s">
        <v>9</v>
      </c>
      <c r="D71" s="15">
        <v>6400</v>
      </c>
      <c r="E71" s="15">
        <v>7600</v>
      </c>
      <c r="F71" s="15">
        <v>8900</v>
      </c>
      <c r="G71" s="15">
        <v>10400</v>
      </c>
      <c r="H71" s="15">
        <v>11500</v>
      </c>
      <c r="I71" s="15">
        <v>12200</v>
      </c>
      <c r="J71" s="15">
        <v>12400</v>
      </c>
      <c r="K71" s="93">
        <f t="shared" si="53"/>
        <v>12603.27868852459</v>
      </c>
      <c r="L71" s="93">
        <f t="shared" ref="L71:M71" si="75">K71*(1+($J71-$I71)/$I71)</f>
        <v>12809.889814565977</v>
      </c>
      <c r="M71" s="93">
        <f t="shared" si="75"/>
        <v>13019.888008247386</v>
      </c>
    </row>
    <row r="72" spans="1:15" ht="13">
      <c r="A72" s="124" t="s">
        <v>20</v>
      </c>
      <c r="B72" s="13" t="s">
        <v>11</v>
      </c>
      <c r="C72" s="12" t="s">
        <v>9</v>
      </c>
      <c r="D72" s="14">
        <v>158000</v>
      </c>
      <c r="E72" s="14">
        <v>164100</v>
      </c>
      <c r="F72" s="14">
        <v>167400</v>
      </c>
      <c r="G72" s="14">
        <v>169900</v>
      </c>
      <c r="H72" s="14">
        <v>171200</v>
      </c>
      <c r="I72" s="14">
        <v>171400</v>
      </c>
      <c r="J72" s="14">
        <v>170800</v>
      </c>
      <c r="K72" s="92">
        <f t="shared" si="53"/>
        <v>170202.10035005835</v>
      </c>
      <c r="L72" s="92">
        <f t="shared" ref="L72:M72" si="76">K72*(1+($J72-$I72)/$I72)</f>
        <v>169606.29369772441</v>
      </c>
      <c r="M72" s="92">
        <f t="shared" si="76"/>
        <v>169012.57271628547</v>
      </c>
      <c r="O72" s="16"/>
    </row>
    <row r="73" spans="1:15" ht="13">
      <c r="A73" s="125"/>
      <c r="B73" s="13" t="s">
        <v>12</v>
      </c>
      <c r="C73" s="12" t="s">
        <v>9</v>
      </c>
      <c r="D73" s="15">
        <v>44000</v>
      </c>
      <c r="E73" s="15">
        <v>45100</v>
      </c>
      <c r="F73" s="15">
        <v>45000</v>
      </c>
      <c r="G73" s="15">
        <v>45400</v>
      </c>
      <c r="H73" s="15">
        <v>44200</v>
      </c>
      <c r="I73" s="15">
        <v>43300</v>
      </c>
      <c r="J73" s="15">
        <v>42900</v>
      </c>
      <c r="K73" s="93">
        <f t="shared" si="53"/>
        <v>42503.695150115476</v>
      </c>
      <c r="L73" s="93">
        <f t="shared" ref="L73:M73" si="77">K73*(1+($J73-$I73)/$I73)</f>
        <v>42111.051315010482</v>
      </c>
      <c r="M73" s="93">
        <f t="shared" si="77"/>
        <v>41722.034674687056</v>
      </c>
    </row>
    <row r="74" spans="1:15" ht="13">
      <c r="A74" s="125"/>
      <c r="B74" s="13" t="s">
        <v>13</v>
      </c>
      <c r="C74" s="12" t="s">
        <v>9</v>
      </c>
      <c r="D74" s="14">
        <v>53200</v>
      </c>
      <c r="E74" s="14">
        <v>53200</v>
      </c>
      <c r="F74" s="14">
        <v>51700</v>
      </c>
      <c r="G74" s="14">
        <v>49200</v>
      </c>
      <c r="H74" s="14">
        <v>48400</v>
      </c>
      <c r="I74" s="14">
        <v>47200</v>
      </c>
      <c r="J74" s="14">
        <v>46400</v>
      </c>
      <c r="K74" s="92">
        <f t="shared" si="53"/>
        <v>45613.5593220339</v>
      </c>
      <c r="L74" s="92">
        <f t="shared" ref="L74:M74" si="78">K74*(1+($J74-$I74)/$I74)</f>
        <v>44840.448147084171</v>
      </c>
      <c r="M74" s="92">
        <f t="shared" si="78"/>
        <v>44080.440551370884</v>
      </c>
    </row>
    <row r="75" spans="1:15" ht="13">
      <c r="A75" s="126"/>
      <c r="B75" s="13" t="s">
        <v>14</v>
      </c>
      <c r="C75" s="12" t="s">
        <v>9</v>
      </c>
      <c r="D75" s="15">
        <v>26200</v>
      </c>
      <c r="E75" s="15">
        <v>30900</v>
      </c>
      <c r="F75" s="15">
        <v>35800</v>
      </c>
      <c r="G75" s="15">
        <v>41500</v>
      </c>
      <c r="H75" s="15">
        <v>45800</v>
      </c>
      <c r="I75" s="15">
        <v>49300</v>
      </c>
      <c r="J75" s="15">
        <v>50600</v>
      </c>
      <c r="K75" s="93">
        <f t="shared" si="53"/>
        <v>51934.2799188641</v>
      </c>
      <c r="L75" s="93">
        <f t="shared" ref="L75:M75" si="79">K75*(1+($J75-$I75)/$I75)</f>
        <v>53303.743689544084</v>
      </c>
      <c r="M75" s="93">
        <f t="shared" si="79"/>
        <v>54709.319080951944</v>
      </c>
    </row>
    <row r="76" spans="1:15" ht="13">
      <c r="A76" s="124" t="s">
        <v>21</v>
      </c>
      <c r="B76" s="13" t="s">
        <v>11</v>
      </c>
      <c r="C76" s="12" t="s">
        <v>9</v>
      </c>
      <c r="D76" s="14">
        <v>113600</v>
      </c>
      <c r="E76" s="14">
        <v>119100</v>
      </c>
      <c r="F76" s="14">
        <v>122500</v>
      </c>
      <c r="G76" s="14">
        <v>125500</v>
      </c>
      <c r="H76" s="14">
        <v>127800</v>
      </c>
      <c r="I76" s="14">
        <v>129500</v>
      </c>
      <c r="J76" s="14">
        <v>130800</v>
      </c>
      <c r="K76" s="92">
        <f t="shared" si="53"/>
        <v>132113.05019305021</v>
      </c>
      <c r="L76" s="92">
        <f t="shared" ref="L76:M76" si="80">K76*(1+($J76-$I76)/$I76)</f>
        <v>133439.28158494955</v>
      </c>
      <c r="M76" s="92">
        <f t="shared" si="80"/>
        <v>134778.82649661315</v>
      </c>
    </row>
    <row r="77" spans="1:15" ht="13">
      <c r="A77" s="125"/>
      <c r="B77" s="13" t="s">
        <v>12</v>
      </c>
      <c r="C77" s="12" t="s">
        <v>9</v>
      </c>
      <c r="D77" s="15">
        <v>33400</v>
      </c>
      <c r="E77" s="15">
        <v>34700</v>
      </c>
      <c r="F77" s="15">
        <v>34700</v>
      </c>
      <c r="G77" s="15">
        <v>35100</v>
      </c>
      <c r="H77" s="15">
        <v>34700</v>
      </c>
      <c r="I77" s="15">
        <v>35000</v>
      </c>
      <c r="J77" s="15">
        <v>35500</v>
      </c>
      <c r="K77" s="93">
        <f t="shared" si="53"/>
        <v>36007.142857142855</v>
      </c>
      <c r="L77" s="93">
        <f t="shared" ref="L77:M77" si="81">K77*(1+($J77-$I77)/$I77)</f>
        <v>36521.530612244896</v>
      </c>
      <c r="M77" s="93">
        <f t="shared" si="81"/>
        <v>37043.266763848391</v>
      </c>
    </row>
    <row r="78" spans="1:15" ht="13">
      <c r="A78" s="125"/>
      <c r="B78" s="13" t="s">
        <v>13</v>
      </c>
      <c r="C78" s="12" t="s">
        <v>9</v>
      </c>
      <c r="D78" s="14">
        <v>37900</v>
      </c>
      <c r="E78" s="14">
        <v>38300</v>
      </c>
      <c r="F78" s="14">
        <v>37900</v>
      </c>
      <c r="G78" s="14">
        <v>37200</v>
      </c>
      <c r="H78" s="14">
        <v>37700</v>
      </c>
      <c r="I78" s="14">
        <v>37300</v>
      </c>
      <c r="J78" s="14">
        <v>37200</v>
      </c>
      <c r="K78" s="92">
        <f t="shared" si="53"/>
        <v>37100.268096514745</v>
      </c>
      <c r="L78" s="92">
        <f t="shared" ref="L78:M78" si="82">K78*(1+($J78-$I78)/$I78)</f>
        <v>37000.803570786826</v>
      </c>
      <c r="M78" s="92">
        <f t="shared" si="82"/>
        <v>36901.605705985792</v>
      </c>
    </row>
    <row r="79" spans="1:15" ht="13">
      <c r="A79" s="126"/>
      <c r="B79" s="13" t="s">
        <v>14</v>
      </c>
      <c r="C79" s="12" t="s">
        <v>9</v>
      </c>
      <c r="D79" s="15">
        <v>18200</v>
      </c>
      <c r="E79" s="15">
        <v>21000</v>
      </c>
      <c r="F79" s="15">
        <v>24200</v>
      </c>
      <c r="G79" s="15">
        <v>28000</v>
      </c>
      <c r="H79" s="15">
        <v>30900</v>
      </c>
      <c r="I79" s="15">
        <v>33400</v>
      </c>
      <c r="J79" s="15">
        <v>34500</v>
      </c>
      <c r="K79" s="93">
        <f t="shared" si="53"/>
        <v>35636.22754491018</v>
      </c>
      <c r="L79" s="93">
        <f t="shared" ref="L79:M79" si="83">K79*(1+($J79-$I79)/$I79)</f>
        <v>36809.875757467104</v>
      </c>
      <c r="M79" s="93">
        <f t="shared" si="83"/>
        <v>38022.17705486872</v>
      </c>
    </row>
    <row r="80" spans="1:15" ht="13">
      <c r="A80" s="124" t="s">
        <v>22</v>
      </c>
      <c r="B80" s="13" t="s">
        <v>11</v>
      </c>
      <c r="C80" s="12" t="s">
        <v>9</v>
      </c>
      <c r="D80" s="14">
        <v>231200</v>
      </c>
      <c r="E80" s="14">
        <v>240500</v>
      </c>
      <c r="F80" s="14">
        <v>244600</v>
      </c>
      <c r="G80" s="14">
        <v>247500</v>
      </c>
      <c r="H80" s="14">
        <v>248900</v>
      </c>
      <c r="I80" s="14">
        <v>248800</v>
      </c>
      <c r="J80" s="14">
        <v>247600</v>
      </c>
      <c r="K80" s="92">
        <f t="shared" si="53"/>
        <v>246405.78778135049</v>
      </c>
      <c r="L80" s="92">
        <f t="shared" ref="L80:M80" si="84">K80*(1+($J80-$I80)/$I80)</f>
        <v>245217.33542870733</v>
      </c>
      <c r="M80" s="92">
        <f t="shared" si="84"/>
        <v>244034.61516136632</v>
      </c>
    </row>
    <row r="81" spans="1:13" ht="13">
      <c r="A81" s="125"/>
      <c r="B81" s="13" t="s">
        <v>12</v>
      </c>
      <c r="C81" s="12" t="s">
        <v>9</v>
      </c>
      <c r="D81" s="15">
        <v>71300</v>
      </c>
      <c r="E81" s="15">
        <v>75800</v>
      </c>
      <c r="F81" s="15">
        <v>76700</v>
      </c>
      <c r="G81" s="15">
        <v>77000</v>
      </c>
      <c r="H81" s="15">
        <v>74500</v>
      </c>
      <c r="I81" s="15">
        <v>72400</v>
      </c>
      <c r="J81" s="15">
        <v>71900</v>
      </c>
      <c r="K81" s="93">
        <f t="shared" si="53"/>
        <v>71403.453038674037</v>
      </c>
      <c r="L81" s="93">
        <f t="shared" ref="L81:M81" si="85">K81*(1+($J81-$I81)/$I81)</f>
        <v>70910.335269069939</v>
      </c>
      <c r="M81" s="93">
        <f t="shared" si="85"/>
        <v>70420.623008924435</v>
      </c>
    </row>
    <row r="82" spans="1:13" ht="13">
      <c r="A82" s="125"/>
      <c r="B82" s="13" t="s">
        <v>13</v>
      </c>
      <c r="C82" s="12" t="s">
        <v>9</v>
      </c>
      <c r="D82" s="14">
        <v>74500</v>
      </c>
      <c r="E82" s="14">
        <v>73400</v>
      </c>
      <c r="F82" s="14">
        <v>70100</v>
      </c>
      <c r="G82" s="14">
        <v>66400</v>
      </c>
      <c r="H82" s="14">
        <v>66000</v>
      </c>
      <c r="I82" s="14">
        <v>66400</v>
      </c>
      <c r="J82" s="14">
        <v>66800</v>
      </c>
      <c r="K82" s="92">
        <f t="shared" si="53"/>
        <v>67202.409638554222</v>
      </c>
      <c r="L82" s="92">
        <f t="shared" ref="L82:M82" si="86">K82*(1+($J82-$I82)/$I82)</f>
        <v>67607.243431557567</v>
      </c>
      <c r="M82" s="92">
        <f t="shared" si="86"/>
        <v>68014.515982350087</v>
      </c>
    </row>
    <row r="83" spans="1:13" ht="13">
      <c r="A83" s="126"/>
      <c r="B83" s="13" t="s">
        <v>14</v>
      </c>
      <c r="C83" s="12" t="s">
        <v>9</v>
      </c>
      <c r="D83" s="15">
        <v>38000</v>
      </c>
      <c r="E83" s="15">
        <v>43400</v>
      </c>
      <c r="F83" s="15">
        <v>49800</v>
      </c>
      <c r="G83" s="15">
        <v>57300</v>
      </c>
      <c r="H83" s="15">
        <v>62500</v>
      </c>
      <c r="I83" s="15">
        <v>65800</v>
      </c>
      <c r="J83" s="15">
        <v>66200</v>
      </c>
      <c r="K83" s="93">
        <f t="shared" si="53"/>
        <v>66602.431610942251</v>
      </c>
      <c r="L83" s="93">
        <f t="shared" ref="L83:M83" si="87">K83*(1+($J83-$I83)/$I83)</f>
        <v>67007.309614656187</v>
      </c>
      <c r="M83" s="93">
        <f t="shared" si="87"/>
        <v>67414.648882830385</v>
      </c>
    </row>
    <row r="84" spans="1:13" ht="13">
      <c r="A84" s="124" t="s">
        <v>23</v>
      </c>
      <c r="B84" s="13" t="s">
        <v>11</v>
      </c>
      <c r="C84" s="12" t="s">
        <v>9</v>
      </c>
      <c r="D84" s="14">
        <v>486700</v>
      </c>
      <c r="E84" s="14">
        <v>515200</v>
      </c>
      <c r="F84" s="14">
        <v>532500</v>
      </c>
      <c r="G84" s="14">
        <v>546200</v>
      </c>
      <c r="H84" s="14">
        <v>557400</v>
      </c>
      <c r="I84" s="14">
        <v>565600</v>
      </c>
      <c r="J84" s="14">
        <v>571300</v>
      </c>
      <c r="K84" s="92">
        <f t="shared" si="53"/>
        <v>577057.44342291378</v>
      </c>
      <c r="L84" s="92">
        <f t="shared" ref="L84:M84" si="88">K84*(1+($J84-$I84)/$I84)</f>
        <v>582872.90917169501</v>
      </c>
      <c r="M84" s="92">
        <f t="shared" si="88"/>
        <v>588746.98198336165</v>
      </c>
    </row>
    <row r="85" spans="1:13" ht="13">
      <c r="A85" s="125"/>
      <c r="B85" s="13" t="s">
        <v>12</v>
      </c>
      <c r="C85" s="12" t="s">
        <v>9</v>
      </c>
      <c r="D85" s="15">
        <v>167900</v>
      </c>
      <c r="E85" s="15">
        <v>180700</v>
      </c>
      <c r="F85" s="15">
        <v>185600</v>
      </c>
      <c r="G85" s="15">
        <v>189600</v>
      </c>
      <c r="H85" s="15">
        <v>185600</v>
      </c>
      <c r="I85" s="15">
        <v>181200</v>
      </c>
      <c r="J85" s="15">
        <v>180400</v>
      </c>
      <c r="K85" s="93">
        <f t="shared" si="53"/>
        <v>179603.53200883002</v>
      </c>
      <c r="L85" s="93">
        <f t="shared" ref="L85:M85" si="89">K85*(1+($J85-$I85)/$I85)</f>
        <v>178810.58043263209</v>
      </c>
      <c r="M85" s="93">
        <f t="shared" si="89"/>
        <v>178021.12974639531</v>
      </c>
    </row>
    <row r="86" spans="1:13" ht="13">
      <c r="A86" s="125"/>
      <c r="B86" s="13" t="s">
        <v>13</v>
      </c>
      <c r="C86" s="12" t="s">
        <v>9</v>
      </c>
      <c r="D86" s="14">
        <v>159700</v>
      </c>
      <c r="E86" s="14">
        <v>163600</v>
      </c>
      <c r="F86" s="14">
        <v>163600</v>
      </c>
      <c r="G86" s="14">
        <v>159100</v>
      </c>
      <c r="H86" s="14">
        <v>160600</v>
      </c>
      <c r="I86" s="14">
        <v>162900</v>
      </c>
      <c r="J86" s="14">
        <v>165700</v>
      </c>
      <c r="K86" s="92">
        <f t="shared" si="53"/>
        <v>168548.12768569673</v>
      </c>
      <c r="L86" s="92">
        <f t="shared" ref="L86:M86" si="90">K86*(1+($J86-$I86)/$I86)</f>
        <v>171445.21029785112</v>
      </c>
      <c r="M86" s="92">
        <f t="shared" si="90"/>
        <v>174392.08929621812</v>
      </c>
    </row>
    <row r="87" spans="1:13" ht="13">
      <c r="A87" s="126"/>
      <c r="B87" s="13" t="s">
        <v>14</v>
      </c>
      <c r="C87" s="12" t="s">
        <v>9</v>
      </c>
      <c r="D87" s="15">
        <v>64100</v>
      </c>
      <c r="E87" s="15">
        <v>75600</v>
      </c>
      <c r="F87" s="15">
        <v>88600</v>
      </c>
      <c r="G87" s="15">
        <v>104600</v>
      </c>
      <c r="H87" s="15">
        <v>118600</v>
      </c>
      <c r="I87" s="15">
        <v>130800</v>
      </c>
      <c r="J87" s="15">
        <v>136600</v>
      </c>
      <c r="K87" s="93">
        <f t="shared" si="53"/>
        <v>142657.18654434252</v>
      </c>
      <c r="L87" s="93">
        <f t="shared" ref="L87:M87" si="91">K87*(1+($J87-$I87)/$I87)</f>
        <v>148982.96392933631</v>
      </c>
      <c r="M87" s="93">
        <f t="shared" si="91"/>
        <v>155589.24214638639</v>
      </c>
    </row>
    <row r="88" spans="1:13" ht="13">
      <c r="A88" s="124" t="s">
        <v>24</v>
      </c>
      <c r="B88" s="13" t="s">
        <v>11</v>
      </c>
      <c r="C88" s="12" t="s">
        <v>9</v>
      </c>
      <c r="D88" s="14">
        <v>48800</v>
      </c>
      <c r="E88" s="14">
        <v>51300</v>
      </c>
      <c r="F88" s="14">
        <v>53000</v>
      </c>
      <c r="G88" s="14">
        <v>54300</v>
      </c>
      <c r="H88" s="14">
        <v>55300</v>
      </c>
      <c r="I88" s="14">
        <v>55800</v>
      </c>
      <c r="J88" s="14">
        <v>55800</v>
      </c>
      <c r="K88" s="92">
        <f t="shared" si="53"/>
        <v>55800</v>
      </c>
      <c r="L88" s="92">
        <f t="shared" ref="L88:M88" si="92">K88*(1+($J88-$I88)/$I88)</f>
        <v>55800</v>
      </c>
      <c r="M88" s="92">
        <f t="shared" si="92"/>
        <v>55800</v>
      </c>
    </row>
    <row r="89" spans="1:13" ht="13">
      <c r="A89" s="125"/>
      <c r="B89" s="13" t="s">
        <v>12</v>
      </c>
      <c r="C89" s="12" t="s">
        <v>9</v>
      </c>
      <c r="D89" s="15">
        <v>11700</v>
      </c>
      <c r="E89" s="15">
        <v>11900</v>
      </c>
      <c r="F89" s="15">
        <v>12200</v>
      </c>
      <c r="G89" s="15">
        <v>12300</v>
      </c>
      <c r="H89" s="15">
        <v>12000</v>
      </c>
      <c r="I89" s="15">
        <v>11500</v>
      </c>
      <c r="J89" s="15">
        <v>11100</v>
      </c>
      <c r="K89" s="93">
        <f t="shared" si="53"/>
        <v>10713.91304347826</v>
      </c>
      <c r="L89" s="93">
        <f t="shared" ref="L89:M89" si="93">K89*(1+($J89-$I89)/$I89)</f>
        <v>10341.255198487712</v>
      </c>
      <c r="M89" s="93">
        <f t="shared" si="93"/>
        <v>9981.5593654968343</v>
      </c>
    </row>
    <row r="90" spans="1:13" ht="13">
      <c r="A90" s="125"/>
      <c r="B90" s="13" t="s">
        <v>13</v>
      </c>
      <c r="C90" s="12" t="s">
        <v>9</v>
      </c>
      <c r="D90" s="14">
        <v>18700</v>
      </c>
      <c r="E90" s="14">
        <v>18800</v>
      </c>
      <c r="F90" s="14">
        <v>18200</v>
      </c>
      <c r="G90" s="14">
        <v>17300</v>
      </c>
      <c r="H90" s="14">
        <v>16700</v>
      </c>
      <c r="I90" s="14">
        <v>15900</v>
      </c>
      <c r="J90" s="14">
        <v>15800</v>
      </c>
      <c r="K90" s="92">
        <f t="shared" si="53"/>
        <v>15700.628930817609</v>
      </c>
      <c r="L90" s="92">
        <f t="shared" ref="L90:M90" si="94">K90*(1+($J90-$I90)/$I90)</f>
        <v>15601.882836913095</v>
      </c>
      <c r="M90" s="92">
        <f t="shared" si="94"/>
        <v>15503.757787624334</v>
      </c>
    </row>
    <row r="91" spans="1:13" ht="13">
      <c r="A91" s="126"/>
      <c r="B91" s="13" t="s">
        <v>14</v>
      </c>
      <c r="C91" s="12" t="s">
        <v>9</v>
      </c>
      <c r="D91" s="15">
        <v>8700</v>
      </c>
      <c r="E91" s="15">
        <v>11100</v>
      </c>
      <c r="F91" s="15">
        <v>13600</v>
      </c>
      <c r="G91" s="15">
        <v>16100</v>
      </c>
      <c r="H91" s="15">
        <v>18200</v>
      </c>
      <c r="I91" s="15">
        <v>20000</v>
      </c>
      <c r="J91" s="15">
        <v>20700</v>
      </c>
      <c r="K91" s="93">
        <f t="shared" si="53"/>
        <v>21424.5</v>
      </c>
      <c r="L91" s="93">
        <f t="shared" ref="L91:M91" si="95">K91*(1+($J91-$I91)/$I91)</f>
        <v>22174.357499999998</v>
      </c>
      <c r="M91" s="93">
        <f t="shared" si="95"/>
        <v>22950.460012499996</v>
      </c>
    </row>
    <row r="92" spans="1:13" ht="13">
      <c r="A92" s="124" t="s">
        <v>25</v>
      </c>
      <c r="B92" s="13" t="s">
        <v>11</v>
      </c>
      <c r="C92" s="12" t="s">
        <v>9</v>
      </c>
      <c r="D92" s="14">
        <v>48700</v>
      </c>
      <c r="E92" s="14">
        <v>51800</v>
      </c>
      <c r="F92" s="14">
        <v>53700</v>
      </c>
      <c r="G92" s="14">
        <v>55300</v>
      </c>
      <c r="H92" s="14">
        <v>56500</v>
      </c>
      <c r="I92" s="14">
        <v>57400</v>
      </c>
      <c r="J92" s="14">
        <v>58000</v>
      </c>
      <c r="K92" s="92">
        <f t="shared" si="53"/>
        <v>58606.27177700348</v>
      </c>
      <c r="L92" s="92">
        <f t="shared" ref="L92:M92" si="96">K92*(1+($J92-$I92)/$I92)</f>
        <v>59218.880889655076</v>
      </c>
      <c r="M92" s="92">
        <f t="shared" si="96"/>
        <v>59837.893581881428</v>
      </c>
    </row>
    <row r="93" spans="1:13" ht="13">
      <c r="A93" s="125"/>
      <c r="B93" s="13" t="s">
        <v>12</v>
      </c>
      <c r="C93" s="12" t="s">
        <v>9</v>
      </c>
      <c r="D93" s="15">
        <v>13600</v>
      </c>
      <c r="E93" s="15">
        <v>14100</v>
      </c>
      <c r="F93" s="15">
        <v>14300</v>
      </c>
      <c r="G93" s="15">
        <v>14400</v>
      </c>
      <c r="H93" s="15">
        <v>14200</v>
      </c>
      <c r="I93" s="15">
        <v>14200</v>
      </c>
      <c r="J93" s="15">
        <v>14100</v>
      </c>
      <c r="K93" s="93">
        <f t="shared" si="53"/>
        <v>14000.704225352112</v>
      </c>
      <c r="L93" s="93">
        <f t="shared" ref="L93:M93" si="97">K93*(1+($J93-$I93)/$I93)</f>
        <v>13902.107716722872</v>
      </c>
      <c r="M93" s="93">
        <f t="shared" si="97"/>
        <v>13804.205549703698</v>
      </c>
    </row>
    <row r="94" spans="1:13" ht="13">
      <c r="A94" s="125"/>
      <c r="B94" s="13" t="s">
        <v>13</v>
      </c>
      <c r="C94" s="12" t="s">
        <v>9</v>
      </c>
      <c r="D94" s="14">
        <v>17500</v>
      </c>
      <c r="E94" s="14">
        <v>18000</v>
      </c>
      <c r="F94" s="14">
        <v>17800</v>
      </c>
      <c r="G94" s="14">
        <v>17400</v>
      </c>
      <c r="H94" s="14">
        <v>17200</v>
      </c>
      <c r="I94" s="14">
        <v>16700</v>
      </c>
      <c r="J94" s="14">
        <v>16500</v>
      </c>
      <c r="K94" s="92">
        <f t="shared" si="53"/>
        <v>16302.395209580838</v>
      </c>
      <c r="L94" s="92">
        <f t="shared" ref="L94:M94" si="98">K94*(1+($J94-$I94)/$I94)</f>
        <v>16107.156943597834</v>
      </c>
      <c r="M94" s="92">
        <f t="shared" si="98"/>
        <v>15914.256860440975</v>
      </c>
    </row>
    <row r="95" spans="1:13" ht="13">
      <c r="A95" s="126"/>
      <c r="B95" s="13" t="s">
        <v>14</v>
      </c>
      <c r="C95" s="12" t="s">
        <v>9</v>
      </c>
      <c r="D95" s="15">
        <v>8400</v>
      </c>
      <c r="E95" s="15">
        <v>10300</v>
      </c>
      <c r="F95" s="15">
        <v>12300</v>
      </c>
      <c r="G95" s="15">
        <v>14700</v>
      </c>
      <c r="H95" s="15">
        <v>16500</v>
      </c>
      <c r="I95" s="15">
        <v>18100</v>
      </c>
      <c r="J95" s="15">
        <v>19000</v>
      </c>
      <c r="K95" s="93">
        <f t="shared" si="53"/>
        <v>19944.751381215468</v>
      </c>
      <c r="L95" s="93">
        <f t="shared" ref="L95:M95" si="99">K95*(1+($J95-$I95)/$I95)</f>
        <v>20936.479350447178</v>
      </c>
      <c r="M95" s="93">
        <f t="shared" si="99"/>
        <v>21977.519760137922</v>
      </c>
    </row>
    <row r="96" spans="1:13" ht="13">
      <c r="A96" s="124" t="s">
        <v>26</v>
      </c>
      <c r="B96" s="13" t="s">
        <v>11</v>
      </c>
      <c r="C96" s="12" t="s">
        <v>9</v>
      </c>
      <c r="D96" s="14">
        <v>44700</v>
      </c>
      <c r="E96" s="14">
        <v>46000</v>
      </c>
      <c r="F96" s="14">
        <v>46900</v>
      </c>
      <c r="G96" s="14">
        <v>47400</v>
      </c>
      <c r="H96" s="14">
        <v>47600</v>
      </c>
      <c r="I96" s="14">
        <v>47500</v>
      </c>
      <c r="J96" s="14">
        <v>47200</v>
      </c>
      <c r="K96" s="92">
        <f t="shared" si="53"/>
        <v>46901.894736842107</v>
      </c>
      <c r="L96" s="92">
        <f t="shared" ref="L96:M96" si="100">K96*(1+($J96-$I96)/$I96)</f>
        <v>46605.672243767316</v>
      </c>
      <c r="M96" s="92">
        <f t="shared" si="100"/>
        <v>46311.320629596157</v>
      </c>
    </row>
    <row r="97" spans="1:13" ht="13">
      <c r="A97" s="125"/>
      <c r="B97" s="13" t="s">
        <v>12</v>
      </c>
      <c r="C97" s="12" t="s">
        <v>9</v>
      </c>
      <c r="D97" s="15">
        <v>11600</v>
      </c>
      <c r="E97" s="15">
        <v>11400</v>
      </c>
      <c r="F97" s="15">
        <v>11300</v>
      </c>
      <c r="G97" s="15">
        <v>11300</v>
      </c>
      <c r="H97" s="15">
        <v>11100</v>
      </c>
      <c r="I97" s="15">
        <v>10900</v>
      </c>
      <c r="J97" s="15">
        <v>10900</v>
      </c>
      <c r="K97" s="93">
        <f t="shared" si="53"/>
        <v>10900</v>
      </c>
      <c r="L97" s="93">
        <f t="shared" ref="L97:M97" si="101">K97*(1+($J97-$I97)/$I97)</f>
        <v>10900</v>
      </c>
      <c r="M97" s="93">
        <f t="shared" si="101"/>
        <v>10900</v>
      </c>
    </row>
    <row r="98" spans="1:13" ht="13">
      <c r="A98" s="125"/>
      <c r="B98" s="13" t="s">
        <v>13</v>
      </c>
      <c r="C98" s="12" t="s">
        <v>9</v>
      </c>
      <c r="D98" s="14">
        <v>15900</v>
      </c>
      <c r="E98" s="14">
        <v>15600</v>
      </c>
      <c r="F98" s="14">
        <v>14900</v>
      </c>
      <c r="G98" s="14">
        <v>14200</v>
      </c>
      <c r="H98" s="14">
        <v>13700</v>
      </c>
      <c r="I98" s="14">
        <v>13300</v>
      </c>
      <c r="J98" s="14">
        <v>12900</v>
      </c>
      <c r="K98" s="92">
        <f t="shared" si="53"/>
        <v>12512.030075187969</v>
      </c>
      <c r="L98" s="92">
        <f t="shared" ref="L98:M98" si="102">K98*(1+($J98-$I98)/$I98)</f>
        <v>12135.728418791339</v>
      </c>
      <c r="M98" s="92">
        <f t="shared" si="102"/>
        <v>11770.744105444232</v>
      </c>
    </row>
    <row r="99" spans="1:13" ht="13">
      <c r="A99" s="126"/>
      <c r="B99" s="13" t="s">
        <v>14</v>
      </c>
      <c r="C99" s="12" t="s">
        <v>9</v>
      </c>
      <c r="D99" s="15">
        <v>9100</v>
      </c>
      <c r="E99" s="15">
        <v>10800</v>
      </c>
      <c r="F99" s="15">
        <v>12400</v>
      </c>
      <c r="G99" s="15">
        <v>14100</v>
      </c>
      <c r="H99" s="15">
        <v>15200</v>
      </c>
      <c r="I99" s="15">
        <v>15900</v>
      </c>
      <c r="J99" s="15">
        <v>16100</v>
      </c>
      <c r="K99" s="93">
        <f t="shared" si="53"/>
        <v>16302.515723270441</v>
      </c>
      <c r="L99" s="93">
        <f t="shared" ref="L99:M99" si="103">K99*(1+($J99-$I99)/$I99)</f>
        <v>16507.578814129189</v>
      </c>
      <c r="M99" s="93">
        <f t="shared" si="103"/>
        <v>16715.221314935847</v>
      </c>
    </row>
    <row r="100" spans="1:13" ht="13">
      <c r="A100" s="124" t="s">
        <v>27</v>
      </c>
      <c r="B100" s="13" t="s">
        <v>11</v>
      </c>
      <c r="C100" s="12" t="s">
        <v>9</v>
      </c>
      <c r="D100" s="14">
        <v>33000</v>
      </c>
      <c r="E100" s="14">
        <v>32500</v>
      </c>
      <c r="F100" s="14">
        <v>32500</v>
      </c>
      <c r="G100" s="14">
        <v>32300</v>
      </c>
      <c r="H100" s="14">
        <v>31900</v>
      </c>
      <c r="I100" s="14">
        <v>31300</v>
      </c>
      <c r="J100" s="14">
        <v>30600</v>
      </c>
      <c r="K100" s="92">
        <f t="shared" si="53"/>
        <v>29915.654952076678</v>
      </c>
      <c r="L100" s="92">
        <f t="shared" ref="L100:M100" si="104">K100*(1+($J100-$I100)/$I100)</f>
        <v>29246.614745480714</v>
      </c>
      <c r="M100" s="92">
        <f t="shared" si="104"/>
        <v>28592.537099415651</v>
      </c>
    </row>
    <row r="101" spans="1:13" ht="13">
      <c r="A101" s="125"/>
      <c r="B101" s="13" t="s">
        <v>12</v>
      </c>
      <c r="C101" s="12" t="s">
        <v>9</v>
      </c>
      <c r="D101" s="15">
        <v>8900</v>
      </c>
      <c r="E101" s="15">
        <v>8300</v>
      </c>
      <c r="F101" s="15">
        <v>8300</v>
      </c>
      <c r="G101" s="15">
        <v>8400</v>
      </c>
      <c r="H101" s="15">
        <v>8100</v>
      </c>
      <c r="I101" s="15">
        <v>7900</v>
      </c>
      <c r="J101" s="15">
        <v>7700</v>
      </c>
      <c r="K101" s="93">
        <f t="shared" si="53"/>
        <v>7505.0632911392404</v>
      </c>
      <c r="L101" s="93">
        <f t="shared" ref="L101:M101" si="105">K101*(1+($J101-$I101)/$I101)</f>
        <v>7315.0616888319173</v>
      </c>
      <c r="M101" s="93">
        <f t="shared" si="105"/>
        <v>7129.8702536716155</v>
      </c>
    </row>
    <row r="102" spans="1:13" ht="13">
      <c r="A102" s="125"/>
      <c r="B102" s="13" t="s">
        <v>13</v>
      </c>
      <c r="C102" s="12" t="s">
        <v>9</v>
      </c>
      <c r="D102" s="14">
        <v>12400</v>
      </c>
      <c r="E102" s="14">
        <v>11900</v>
      </c>
      <c r="F102" s="14">
        <v>11000</v>
      </c>
      <c r="G102" s="14">
        <v>9900</v>
      </c>
      <c r="H102" s="14">
        <v>9300</v>
      </c>
      <c r="I102" s="14">
        <v>8800</v>
      </c>
      <c r="J102" s="14">
        <v>8600</v>
      </c>
      <c r="K102" s="92">
        <f t="shared" si="53"/>
        <v>8404.545454545454</v>
      </c>
      <c r="L102" s="92">
        <f t="shared" ref="L102:M102" si="106">K102*(1+($J102-$I102)/$I102)</f>
        <v>8213.5330578512385</v>
      </c>
      <c r="M102" s="92">
        <f t="shared" si="106"/>
        <v>8026.8618519909833</v>
      </c>
    </row>
    <row r="103" spans="1:13" ht="13">
      <c r="A103" s="126"/>
      <c r="B103" s="13" t="s">
        <v>14</v>
      </c>
      <c r="C103" s="12" t="s">
        <v>9</v>
      </c>
      <c r="D103" s="15">
        <v>5300</v>
      </c>
      <c r="E103" s="15">
        <v>6000</v>
      </c>
      <c r="F103" s="15">
        <v>7000</v>
      </c>
      <c r="G103" s="15">
        <v>8200</v>
      </c>
      <c r="H103" s="15">
        <v>9000</v>
      </c>
      <c r="I103" s="15">
        <v>9400</v>
      </c>
      <c r="J103" s="15">
        <v>9200</v>
      </c>
      <c r="K103" s="93">
        <f t="shared" si="53"/>
        <v>9004.2553191489351</v>
      </c>
      <c r="L103" s="93">
        <f t="shared" ref="L103:M103" si="107">K103*(1+($J103-$I103)/$I103)</f>
        <v>8812.6754187415099</v>
      </c>
      <c r="M103" s="93">
        <f t="shared" si="107"/>
        <v>8625.1716864278605</v>
      </c>
    </row>
    <row r="104" spans="1:13" ht="13">
      <c r="A104" s="124" t="s">
        <v>28</v>
      </c>
      <c r="B104" s="13" t="s">
        <v>11</v>
      </c>
      <c r="C104" s="12" t="s">
        <v>9</v>
      </c>
      <c r="D104" s="14">
        <v>562900</v>
      </c>
      <c r="E104" s="14">
        <v>623200</v>
      </c>
      <c r="F104" s="14">
        <v>664200</v>
      </c>
      <c r="G104" s="14">
        <v>694300</v>
      </c>
      <c r="H104" s="14">
        <v>721700</v>
      </c>
      <c r="I104" s="14">
        <v>745800</v>
      </c>
      <c r="J104" s="14">
        <v>767300</v>
      </c>
      <c r="K104" s="92">
        <f t="shared" si="53"/>
        <v>789419.80423706083</v>
      </c>
      <c r="L104" s="92">
        <f t="shared" ref="L104:M104" si="108">K104*(1+($J104-$I104)/$I104)</f>
        <v>812177.28049221879</v>
      </c>
      <c r="M104" s="92">
        <f t="shared" si="108"/>
        <v>835590.81164076086</v>
      </c>
    </row>
    <row r="105" spans="1:13" ht="13">
      <c r="A105" s="125"/>
      <c r="B105" s="13" t="s">
        <v>12</v>
      </c>
      <c r="C105" s="12" t="s">
        <v>9</v>
      </c>
      <c r="D105" s="15">
        <v>179700</v>
      </c>
      <c r="E105" s="15">
        <v>206700</v>
      </c>
      <c r="F105" s="15">
        <v>221400</v>
      </c>
      <c r="G105" s="15">
        <v>227200</v>
      </c>
      <c r="H105" s="15">
        <v>225400</v>
      </c>
      <c r="I105" s="15">
        <v>223700</v>
      </c>
      <c r="J105" s="15">
        <v>228700</v>
      </c>
      <c r="K105" s="93">
        <f t="shared" si="53"/>
        <v>233811.75681716582</v>
      </c>
      <c r="L105" s="93">
        <f t="shared" ref="L105:M105" si="109">K105*(1+($J105-$I105)/$I105)</f>
        <v>239037.76836873411</v>
      </c>
      <c r="M105" s="93">
        <f t="shared" si="109"/>
        <v>244380.58840379745</v>
      </c>
    </row>
    <row r="106" spans="1:13" ht="13">
      <c r="A106" s="125"/>
      <c r="B106" s="13" t="s">
        <v>13</v>
      </c>
      <c r="C106" s="12" t="s">
        <v>9</v>
      </c>
      <c r="D106" s="14">
        <v>191700</v>
      </c>
      <c r="E106" s="14">
        <v>200400</v>
      </c>
      <c r="F106" s="14">
        <v>203100</v>
      </c>
      <c r="G106" s="14">
        <v>204000</v>
      </c>
      <c r="H106" s="14">
        <v>212500</v>
      </c>
      <c r="I106" s="14">
        <v>221100</v>
      </c>
      <c r="J106" s="14">
        <v>228800</v>
      </c>
      <c r="K106" s="92">
        <f t="shared" si="53"/>
        <v>236768.15920398009</v>
      </c>
      <c r="L106" s="92">
        <f t="shared" ref="L106:M106" si="110">K106*(1+($J106-$I106)/$I106)</f>
        <v>245013.81648969083</v>
      </c>
      <c r="M106" s="92">
        <f t="shared" si="110"/>
        <v>253546.63596943129</v>
      </c>
    </row>
    <row r="107" spans="1:13" ht="13">
      <c r="A107" s="126"/>
      <c r="B107" s="13" t="s">
        <v>14</v>
      </c>
      <c r="C107" s="12" t="s">
        <v>9</v>
      </c>
      <c r="D107" s="15">
        <v>85800</v>
      </c>
      <c r="E107" s="15">
        <v>102300</v>
      </c>
      <c r="F107" s="15">
        <v>120700</v>
      </c>
      <c r="G107" s="15">
        <v>142300</v>
      </c>
      <c r="H107" s="15">
        <v>161100</v>
      </c>
      <c r="I107" s="15">
        <v>178100</v>
      </c>
      <c r="J107" s="15">
        <v>187000</v>
      </c>
      <c r="K107" s="93">
        <f t="shared" si="53"/>
        <v>196344.7501403706</v>
      </c>
      <c r="L107" s="93">
        <f t="shared" ref="L107:M107" si="111">K107*(1+($J107-$I107)/$I107)</f>
        <v>206156.47544216341</v>
      </c>
      <c r="M107" s="93">
        <f t="shared" si="111"/>
        <v>216458.51155353489</v>
      </c>
    </row>
    <row r="108" spans="1:13" ht="13">
      <c r="A108" s="124" t="s">
        <v>29</v>
      </c>
      <c r="B108" s="13" t="s">
        <v>11</v>
      </c>
      <c r="C108" s="12" t="s">
        <v>9</v>
      </c>
      <c r="D108" s="14">
        <v>208800</v>
      </c>
      <c r="E108" s="14">
        <v>225800</v>
      </c>
      <c r="F108" s="14">
        <v>236000</v>
      </c>
      <c r="G108" s="14">
        <v>242700</v>
      </c>
      <c r="H108" s="14">
        <v>248300</v>
      </c>
      <c r="I108" s="14">
        <v>252700</v>
      </c>
      <c r="J108" s="14">
        <v>256100</v>
      </c>
      <c r="K108" s="92">
        <f t="shared" si="53"/>
        <v>259545.74594380686</v>
      </c>
      <c r="L108" s="92">
        <f t="shared" ref="L108:M108" si="112">K108*(1+($J108-$I108)/$I108)</f>
        <v>263037.85332888376</v>
      </c>
      <c r="M108" s="92">
        <f t="shared" si="112"/>
        <v>266576.94593402109</v>
      </c>
    </row>
    <row r="109" spans="1:13" ht="13">
      <c r="A109" s="125"/>
      <c r="B109" s="13" t="s">
        <v>12</v>
      </c>
      <c r="C109" s="12" t="s">
        <v>9</v>
      </c>
      <c r="D109" s="15">
        <v>71600</v>
      </c>
      <c r="E109" s="15">
        <v>79200</v>
      </c>
      <c r="F109" s="15">
        <v>81800</v>
      </c>
      <c r="G109" s="15">
        <v>83100</v>
      </c>
      <c r="H109" s="15">
        <v>82500</v>
      </c>
      <c r="I109" s="15">
        <v>80900</v>
      </c>
      <c r="J109" s="15">
        <v>81300</v>
      </c>
      <c r="K109" s="93">
        <f t="shared" si="53"/>
        <v>81701.977750309015</v>
      </c>
      <c r="L109" s="93">
        <f t="shared" ref="L109:M109" si="113">K109*(1+($J109-$I109)/$I109)</f>
        <v>82105.943029667775</v>
      </c>
      <c r="M109" s="93">
        <f t="shared" si="113"/>
        <v>82511.905665166749</v>
      </c>
    </row>
    <row r="110" spans="1:13" ht="13">
      <c r="A110" s="125"/>
      <c r="B110" s="13" t="s">
        <v>13</v>
      </c>
      <c r="C110" s="12" t="s">
        <v>9</v>
      </c>
      <c r="D110" s="14">
        <v>68600</v>
      </c>
      <c r="E110" s="14">
        <v>70700</v>
      </c>
      <c r="F110" s="14">
        <v>70500</v>
      </c>
      <c r="G110" s="14">
        <v>69000</v>
      </c>
      <c r="H110" s="14">
        <v>69800</v>
      </c>
      <c r="I110" s="14">
        <v>71100</v>
      </c>
      <c r="J110" s="14">
        <v>72100</v>
      </c>
      <c r="K110" s="92">
        <f t="shared" si="53"/>
        <v>73114.064697608992</v>
      </c>
      <c r="L110" s="92">
        <f t="shared" ref="L110:M110" si="114">K110*(1+($J110-$I110)/$I110)</f>
        <v>74142.391908545818</v>
      </c>
      <c r="M110" s="92">
        <f t="shared" si="114"/>
        <v>75185.182230747581</v>
      </c>
    </row>
    <row r="111" spans="1:13" ht="13">
      <c r="A111" s="126"/>
      <c r="B111" s="13" t="s">
        <v>14</v>
      </c>
      <c r="C111" s="12" t="s">
        <v>9</v>
      </c>
      <c r="D111" s="15">
        <v>32400</v>
      </c>
      <c r="E111" s="15">
        <v>38200</v>
      </c>
      <c r="F111" s="15">
        <v>44900</v>
      </c>
      <c r="G111" s="15">
        <v>52200</v>
      </c>
      <c r="H111" s="15">
        <v>58000</v>
      </c>
      <c r="I111" s="15">
        <v>63200</v>
      </c>
      <c r="J111" s="15">
        <v>65800</v>
      </c>
      <c r="K111" s="93">
        <f t="shared" si="53"/>
        <v>68506.962025316461</v>
      </c>
      <c r="L111" s="93">
        <f t="shared" ref="L111:M111" si="115">K111*(1+($J111-$I111)/$I111)</f>
        <v>71325.28641243391</v>
      </c>
      <c r="M111" s="93">
        <f t="shared" si="115"/>
        <v>74259.554524337844</v>
      </c>
    </row>
    <row r="112" spans="1:13" ht="13">
      <c r="A112" s="124" t="s">
        <v>30</v>
      </c>
      <c r="B112" s="13" t="s">
        <v>11</v>
      </c>
      <c r="C112" s="12" t="s">
        <v>9</v>
      </c>
      <c r="D112" s="14">
        <v>96000</v>
      </c>
      <c r="E112" s="14">
        <v>99200</v>
      </c>
      <c r="F112" s="14">
        <v>100100</v>
      </c>
      <c r="G112" s="14">
        <v>100600</v>
      </c>
      <c r="H112" s="14">
        <v>100600</v>
      </c>
      <c r="I112" s="14">
        <v>100000</v>
      </c>
      <c r="J112" s="14">
        <v>99000</v>
      </c>
      <c r="K112" s="92">
        <f t="shared" si="53"/>
        <v>98010</v>
      </c>
      <c r="L112" s="92">
        <f t="shared" ref="L112:M112" si="116">K112*(1+($J112-$I112)/$I112)</f>
        <v>97029.9</v>
      </c>
      <c r="M112" s="92">
        <f t="shared" si="116"/>
        <v>96059.600999999995</v>
      </c>
    </row>
    <row r="113" spans="1:15" ht="13">
      <c r="A113" s="125"/>
      <c r="B113" s="13" t="s">
        <v>12</v>
      </c>
      <c r="C113" s="12" t="s">
        <v>9</v>
      </c>
      <c r="D113" s="15">
        <v>29100</v>
      </c>
      <c r="E113" s="15">
        <v>30200</v>
      </c>
      <c r="F113" s="15">
        <v>30100</v>
      </c>
      <c r="G113" s="15">
        <v>29800</v>
      </c>
      <c r="H113" s="15">
        <v>28400</v>
      </c>
      <c r="I113" s="15">
        <v>27600</v>
      </c>
      <c r="J113" s="15">
        <v>27200</v>
      </c>
      <c r="K113" s="93">
        <f t="shared" ref="K113:M115" si="117">J113*(1+($J113-$I113)/$I113)</f>
        <v>26805.797101449276</v>
      </c>
      <c r="L113" s="93">
        <f t="shared" si="117"/>
        <v>26417.307288384796</v>
      </c>
      <c r="M113" s="93">
        <f t="shared" si="117"/>
        <v>26034.447762466178</v>
      </c>
    </row>
    <row r="114" spans="1:15" ht="13">
      <c r="A114" s="125"/>
      <c r="B114" s="13" t="s">
        <v>13</v>
      </c>
      <c r="C114" s="12" t="s">
        <v>9</v>
      </c>
      <c r="D114" s="14">
        <v>32200</v>
      </c>
      <c r="E114" s="14">
        <v>32100</v>
      </c>
      <c r="F114" s="14">
        <v>30900</v>
      </c>
      <c r="G114" s="14">
        <v>29600</v>
      </c>
      <c r="H114" s="14">
        <v>29600</v>
      </c>
      <c r="I114" s="14">
        <v>29300</v>
      </c>
      <c r="J114" s="14">
        <v>28800</v>
      </c>
      <c r="K114" s="92">
        <f t="shared" si="117"/>
        <v>28308.532423208191</v>
      </c>
      <c r="L114" s="92">
        <f t="shared" si="117"/>
        <v>27825.451665132965</v>
      </c>
      <c r="M114" s="92">
        <f t="shared" si="117"/>
        <v>27350.614606001003</v>
      </c>
    </row>
    <row r="115" spans="1:15" ht="13">
      <c r="A115" s="126"/>
      <c r="B115" s="13" t="s">
        <v>14</v>
      </c>
      <c r="C115" s="12" t="s">
        <v>9</v>
      </c>
      <c r="D115" s="15">
        <v>14900</v>
      </c>
      <c r="E115" s="15">
        <v>16900</v>
      </c>
      <c r="F115" s="15">
        <v>19500</v>
      </c>
      <c r="G115" s="15">
        <v>22500</v>
      </c>
      <c r="H115" s="15">
        <v>24500</v>
      </c>
      <c r="I115" s="15">
        <v>25800</v>
      </c>
      <c r="J115" s="15">
        <v>26100</v>
      </c>
      <c r="K115" s="93">
        <f t="shared" si="117"/>
        <v>26403.488372093023</v>
      </c>
      <c r="L115" s="93">
        <f t="shared" si="117"/>
        <v>26710.505678745267</v>
      </c>
      <c r="M115" s="93">
        <f t="shared" si="117"/>
        <v>27021.092954079515</v>
      </c>
    </row>
    <row r="116" spans="1:15">
      <c r="A116" s="17"/>
    </row>
    <row r="120" spans="1:15">
      <c r="A120" s="7" t="s">
        <v>122</v>
      </c>
    </row>
    <row r="121" spans="1:15">
      <c r="A121" s="37" t="s">
        <v>123</v>
      </c>
    </row>
    <row r="122" spans="1:15">
      <c r="A122" s="127" t="s">
        <v>6</v>
      </c>
      <c r="B122" s="128"/>
      <c r="C122" s="129"/>
      <c r="D122" s="9" t="s">
        <v>41</v>
      </c>
      <c r="E122" s="9" t="s">
        <v>42</v>
      </c>
      <c r="F122" s="9" t="s">
        <v>43</v>
      </c>
      <c r="G122" s="9" t="s">
        <v>44</v>
      </c>
      <c r="H122" s="9" t="s">
        <v>45</v>
      </c>
      <c r="I122" s="9" t="s">
        <v>46</v>
      </c>
      <c r="J122" s="9" t="s">
        <v>47</v>
      </c>
      <c r="K122" s="9" t="s">
        <v>48</v>
      </c>
      <c r="L122" s="9" t="s">
        <v>49</v>
      </c>
      <c r="M122" s="9" t="s">
        <v>50</v>
      </c>
      <c r="N122" s="9" t="s">
        <v>51</v>
      </c>
      <c r="O122" s="9" t="s">
        <v>52</v>
      </c>
    </row>
    <row r="123" spans="1:15" ht="12.5" customHeight="1">
      <c r="A123" s="127" t="s">
        <v>4</v>
      </c>
      <c r="B123" s="128"/>
      <c r="C123" s="129"/>
      <c r="D123" s="117" t="s">
        <v>5</v>
      </c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1:15" ht="13">
      <c r="A124" s="10" t="s">
        <v>7</v>
      </c>
      <c r="B124" s="11" t="s">
        <v>8</v>
      </c>
      <c r="C124" s="12" t="s">
        <v>9</v>
      </c>
      <c r="D124" s="12" t="s">
        <v>9</v>
      </c>
      <c r="E124" s="12" t="s">
        <v>9</v>
      </c>
      <c r="F124" s="12" t="s">
        <v>9</v>
      </c>
      <c r="G124" s="12" t="s">
        <v>9</v>
      </c>
      <c r="H124" s="12" t="s">
        <v>9</v>
      </c>
      <c r="I124" s="12" t="s">
        <v>9</v>
      </c>
      <c r="J124" s="12" t="s">
        <v>9</v>
      </c>
      <c r="K124" s="12" t="s">
        <v>9</v>
      </c>
      <c r="L124" s="12" t="s">
        <v>9</v>
      </c>
      <c r="M124" s="12" t="s">
        <v>9</v>
      </c>
      <c r="N124" s="12"/>
      <c r="O124" s="12"/>
    </row>
    <row r="125" spans="1:15" ht="13">
      <c r="A125" s="13" t="s">
        <v>124</v>
      </c>
      <c r="B125" s="124" t="s">
        <v>11</v>
      </c>
      <c r="C125" s="12" t="s">
        <v>9</v>
      </c>
      <c r="D125" s="14">
        <v>4184600</v>
      </c>
      <c r="E125" s="14">
        <v>4223800</v>
      </c>
      <c r="F125" s="14">
        <v>4259800</v>
      </c>
      <c r="G125" s="14">
        <v>4302600</v>
      </c>
      <c r="H125" s="14">
        <v>4350700</v>
      </c>
      <c r="I125" s="14">
        <v>4384000</v>
      </c>
      <c r="J125" s="14">
        <v>4408100</v>
      </c>
      <c r="K125" s="14">
        <v>4442100</v>
      </c>
      <c r="L125" s="14">
        <v>4509700</v>
      </c>
      <c r="M125" s="14">
        <v>4595700</v>
      </c>
      <c r="N125" s="14">
        <v>4693200</v>
      </c>
      <c r="O125" s="14">
        <v>4793900</v>
      </c>
    </row>
    <row r="126" spans="1:15" ht="13">
      <c r="A126" s="13" t="s">
        <v>15</v>
      </c>
      <c r="B126" s="125"/>
      <c r="C126" s="12" t="s">
        <v>9</v>
      </c>
      <c r="D126" s="15">
        <v>152700</v>
      </c>
      <c r="E126" s="15">
        <v>154700</v>
      </c>
      <c r="F126" s="15">
        <v>156300</v>
      </c>
      <c r="G126" s="15">
        <v>158200</v>
      </c>
      <c r="H126" s="15">
        <v>160600</v>
      </c>
      <c r="I126" s="15">
        <v>162500</v>
      </c>
      <c r="J126" s="15">
        <v>163500</v>
      </c>
      <c r="K126" s="15">
        <v>164700</v>
      </c>
      <c r="L126" s="15">
        <v>166000</v>
      </c>
      <c r="M126" s="15">
        <v>168300</v>
      </c>
      <c r="N126" s="15">
        <v>171400</v>
      </c>
      <c r="O126" s="15">
        <v>175400</v>
      </c>
    </row>
    <row r="127" spans="1:15" ht="13">
      <c r="A127" s="13" t="s">
        <v>16</v>
      </c>
      <c r="B127" s="125"/>
      <c r="C127" s="12" t="s">
        <v>9</v>
      </c>
      <c r="D127" s="14">
        <v>1373000</v>
      </c>
      <c r="E127" s="14">
        <v>1390400</v>
      </c>
      <c r="F127" s="14">
        <v>1405500</v>
      </c>
      <c r="G127" s="14">
        <v>1421700</v>
      </c>
      <c r="H127" s="14">
        <v>1439600</v>
      </c>
      <c r="I127" s="14">
        <v>1459600</v>
      </c>
      <c r="J127" s="14">
        <v>1476500</v>
      </c>
      <c r="K127" s="14">
        <v>1493200</v>
      </c>
      <c r="L127" s="14">
        <v>1526900</v>
      </c>
      <c r="M127" s="14">
        <v>1569900</v>
      </c>
      <c r="N127" s="14">
        <v>1614500</v>
      </c>
      <c r="O127" s="14">
        <v>1657200</v>
      </c>
    </row>
    <row r="128" spans="1:15" ht="13">
      <c r="A128" s="13" t="s">
        <v>17</v>
      </c>
      <c r="B128" s="125"/>
      <c r="C128" s="12" t="s">
        <v>9</v>
      </c>
      <c r="D128" s="15">
        <v>393200</v>
      </c>
      <c r="E128" s="15">
        <v>397300</v>
      </c>
      <c r="F128" s="15">
        <v>401600</v>
      </c>
      <c r="G128" s="15">
        <v>406600</v>
      </c>
      <c r="H128" s="15">
        <v>412400</v>
      </c>
      <c r="I128" s="15">
        <v>417300</v>
      </c>
      <c r="J128" s="15">
        <v>421500</v>
      </c>
      <c r="K128" s="15">
        <v>424600</v>
      </c>
      <c r="L128" s="15">
        <v>430800</v>
      </c>
      <c r="M128" s="15">
        <v>439100</v>
      </c>
      <c r="N128" s="15">
        <v>449200</v>
      </c>
      <c r="O128" s="15">
        <v>460100</v>
      </c>
    </row>
    <row r="129" spans="1:15" ht="13">
      <c r="A129" s="13" t="s">
        <v>18</v>
      </c>
      <c r="B129" s="125"/>
      <c r="C129" s="12" t="s">
        <v>9</v>
      </c>
      <c r="D129" s="14">
        <v>265300</v>
      </c>
      <c r="E129" s="14">
        <v>267900</v>
      </c>
      <c r="F129" s="14">
        <v>270200</v>
      </c>
      <c r="G129" s="14">
        <v>272700</v>
      </c>
      <c r="H129" s="14">
        <v>275700</v>
      </c>
      <c r="I129" s="14">
        <v>278200</v>
      </c>
      <c r="J129" s="14">
        <v>278800</v>
      </c>
      <c r="K129" s="14">
        <v>279700</v>
      </c>
      <c r="L129" s="14">
        <v>282300</v>
      </c>
      <c r="M129" s="14">
        <v>287100</v>
      </c>
      <c r="N129" s="14">
        <v>293500</v>
      </c>
      <c r="O129" s="14">
        <v>299900</v>
      </c>
    </row>
    <row r="130" spans="1:15" ht="13">
      <c r="A130" s="13" t="s">
        <v>19</v>
      </c>
      <c r="B130" s="125"/>
      <c r="C130" s="12" t="s">
        <v>9</v>
      </c>
      <c r="D130" s="15">
        <v>46000</v>
      </c>
      <c r="E130" s="15">
        <v>46000</v>
      </c>
      <c r="F130" s="15">
        <v>46000</v>
      </c>
      <c r="G130" s="15">
        <v>46300</v>
      </c>
      <c r="H130" s="15">
        <v>46700</v>
      </c>
      <c r="I130" s="15">
        <v>46800</v>
      </c>
      <c r="J130" s="15">
        <v>47000</v>
      </c>
      <c r="K130" s="15">
        <v>47000</v>
      </c>
      <c r="L130" s="15">
        <v>47100</v>
      </c>
      <c r="M130" s="15">
        <v>47400</v>
      </c>
      <c r="N130" s="15">
        <v>47900</v>
      </c>
      <c r="O130" s="15">
        <v>48500</v>
      </c>
    </row>
    <row r="131" spans="1:15" ht="13">
      <c r="A131" s="13" t="s">
        <v>20</v>
      </c>
      <c r="B131" s="125"/>
      <c r="C131" s="12" t="s">
        <v>9</v>
      </c>
      <c r="D131" s="14">
        <v>152100</v>
      </c>
      <c r="E131" s="14">
        <v>152900</v>
      </c>
      <c r="F131" s="14">
        <v>153500</v>
      </c>
      <c r="G131" s="14">
        <v>154500</v>
      </c>
      <c r="H131" s="14">
        <v>156300</v>
      </c>
      <c r="I131" s="14">
        <v>157300</v>
      </c>
      <c r="J131" s="14">
        <v>157500</v>
      </c>
      <c r="K131" s="14">
        <v>158000</v>
      </c>
      <c r="L131" s="14">
        <v>158900</v>
      </c>
      <c r="M131" s="14">
        <v>160000</v>
      </c>
      <c r="N131" s="14">
        <v>161600</v>
      </c>
      <c r="O131" s="14">
        <v>164000</v>
      </c>
    </row>
    <row r="132" spans="1:15" ht="13">
      <c r="A132" s="13" t="s">
        <v>21</v>
      </c>
      <c r="B132" s="125"/>
      <c r="C132" s="12" t="s">
        <v>9</v>
      </c>
      <c r="D132" s="15">
        <v>107300</v>
      </c>
      <c r="E132" s="15">
        <v>107600</v>
      </c>
      <c r="F132" s="15">
        <v>108300</v>
      </c>
      <c r="G132" s="15">
        <v>109300</v>
      </c>
      <c r="H132" s="15">
        <v>110700</v>
      </c>
      <c r="I132" s="15">
        <v>111800</v>
      </c>
      <c r="J132" s="15">
        <v>112700</v>
      </c>
      <c r="K132" s="15">
        <v>113600</v>
      </c>
      <c r="L132" s="15">
        <v>114800</v>
      </c>
      <c r="M132" s="15">
        <v>115700</v>
      </c>
      <c r="N132" s="15">
        <v>116700</v>
      </c>
      <c r="O132" s="15">
        <v>118000</v>
      </c>
    </row>
    <row r="133" spans="1:15" ht="13">
      <c r="A133" s="13" t="s">
        <v>22</v>
      </c>
      <c r="B133" s="125"/>
      <c r="C133" s="12" t="s">
        <v>9</v>
      </c>
      <c r="D133" s="14">
        <v>229400</v>
      </c>
      <c r="E133" s="14">
        <v>228700</v>
      </c>
      <c r="F133" s="14">
        <v>228600</v>
      </c>
      <c r="G133" s="14">
        <v>229300</v>
      </c>
      <c r="H133" s="14">
        <v>230400</v>
      </c>
      <c r="I133" s="14">
        <v>231300</v>
      </c>
      <c r="J133" s="14">
        <v>231200</v>
      </c>
      <c r="K133" s="14">
        <v>231200</v>
      </c>
      <c r="L133" s="14">
        <v>232500</v>
      </c>
      <c r="M133" s="14">
        <v>234500</v>
      </c>
      <c r="N133" s="14">
        <v>236900</v>
      </c>
      <c r="O133" s="14">
        <v>240300</v>
      </c>
    </row>
    <row r="134" spans="1:15" ht="13">
      <c r="A134" s="13" t="s">
        <v>23</v>
      </c>
      <c r="B134" s="125"/>
      <c r="C134" s="12" t="s">
        <v>9</v>
      </c>
      <c r="D134" s="15">
        <v>466300</v>
      </c>
      <c r="E134" s="15">
        <v>469300</v>
      </c>
      <c r="F134" s="15">
        <v>471800</v>
      </c>
      <c r="G134" s="15">
        <v>475600</v>
      </c>
      <c r="H134" s="15">
        <v>479400</v>
      </c>
      <c r="I134" s="15">
        <v>483400</v>
      </c>
      <c r="J134" s="15">
        <v>485100</v>
      </c>
      <c r="K134" s="15">
        <v>486700</v>
      </c>
      <c r="L134" s="15">
        <v>491400</v>
      </c>
      <c r="M134" s="15">
        <v>496900</v>
      </c>
      <c r="N134" s="15">
        <v>504900</v>
      </c>
      <c r="O134" s="15">
        <v>513900</v>
      </c>
    </row>
    <row r="135" spans="1:15" ht="13">
      <c r="A135" s="13" t="s">
        <v>24</v>
      </c>
      <c r="B135" s="125"/>
      <c r="C135" s="12" t="s">
        <v>9</v>
      </c>
      <c r="D135" s="14">
        <v>45800</v>
      </c>
      <c r="E135" s="14">
        <v>46200</v>
      </c>
      <c r="F135" s="14">
        <v>46500</v>
      </c>
      <c r="G135" s="14">
        <v>46900</v>
      </c>
      <c r="H135" s="14">
        <v>47400</v>
      </c>
      <c r="I135" s="14">
        <v>48200</v>
      </c>
      <c r="J135" s="14">
        <v>48600</v>
      </c>
      <c r="K135" s="14">
        <v>48800</v>
      </c>
      <c r="L135" s="14">
        <v>49100</v>
      </c>
      <c r="M135" s="14">
        <v>49500</v>
      </c>
      <c r="N135" s="14">
        <v>50300</v>
      </c>
      <c r="O135" s="14">
        <v>51200</v>
      </c>
    </row>
    <row r="136" spans="1:15" ht="13">
      <c r="A136" s="13" t="s">
        <v>25</v>
      </c>
      <c r="B136" s="125"/>
      <c r="C136" s="12" t="s">
        <v>9</v>
      </c>
      <c r="D136" s="15">
        <v>44300</v>
      </c>
      <c r="E136" s="15">
        <v>44700</v>
      </c>
      <c r="F136" s="15">
        <v>45200</v>
      </c>
      <c r="G136" s="15">
        <v>45800</v>
      </c>
      <c r="H136" s="15">
        <v>46500</v>
      </c>
      <c r="I136" s="15">
        <v>47500</v>
      </c>
      <c r="J136" s="15">
        <v>48200</v>
      </c>
      <c r="K136" s="15">
        <v>48700</v>
      </c>
      <c r="L136" s="15">
        <v>49300</v>
      </c>
      <c r="M136" s="15">
        <v>49900</v>
      </c>
      <c r="N136" s="15">
        <v>50600</v>
      </c>
      <c r="O136" s="15">
        <v>51400</v>
      </c>
    </row>
    <row r="137" spans="1:15" ht="13">
      <c r="A137" s="13" t="s">
        <v>26</v>
      </c>
      <c r="B137" s="125"/>
      <c r="C137" s="12" t="s">
        <v>9</v>
      </c>
      <c r="D137" s="14">
        <v>43600</v>
      </c>
      <c r="E137" s="14">
        <v>43800</v>
      </c>
      <c r="F137" s="14">
        <v>44200</v>
      </c>
      <c r="G137" s="14">
        <v>44400</v>
      </c>
      <c r="H137" s="14">
        <v>44600</v>
      </c>
      <c r="I137" s="14">
        <v>44700</v>
      </c>
      <c r="J137" s="14">
        <v>44600</v>
      </c>
      <c r="K137" s="14">
        <v>44700</v>
      </c>
      <c r="L137" s="14">
        <v>44800</v>
      </c>
      <c r="M137" s="14">
        <v>45300</v>
      </c>
      <c r="N137" s="14">
        <v>45500</v>
      </c>
      <c r="O137" s="14">
        <v>46200</v>
      </c>
    </row>
    <row r="138" spans="1:15" ht="13">
      <c r="A138" s="13" t="s">
        <v>27</v>
      </c>
      <c r="B138" s="125"/>
      <c r="C138" s="12" t="s">
        <v>9</v>
      </c>
      <c r="D138" s="15">
        <v>32100</v>
      </c>
      <c r="E138" s="15">
        <v>32300</v>
      </c>
      <c r="F138" s="15">
        <v>32400</v>
      </c>
      <c r="G138" s="15">
        <v>32700</v>
      </c>
      <c r="H138" s="15">
        <v>32800</v>
      </c>
      <c r="I138" s="15">
        <v>33100</v>
      </c>
      <c r="J138" s="15">
        <v>33100</v>
      </c>
      <c r="K138" s="15">
        <v>33000</v>
      </c>
      <c r="L138" s="15">
        <v>32800</v>
      </c>
      <c r="M138" s="15">
        <v>32700</v>
      </c>
      <c r="N138" s="15">
        <v>32500</v>
      </c>
      <c r="O138" s="15">
        <v>32500</v>
      </c>
    </row>
    <row r="139" spans="1:15" ht="13">
      <c r="A139" s="13" t="s">
        <v>28</v>
      </c>
      <c r="B139" s="125"/>
      <c r="C139" s="12" t="s">
        <v>9</v>
      </c>
      <c r="D139" s="14">
        <v>540000</v>
      </c>
      <c r="E139" s="14">
        <v>547400</v>
      </c>
      <c r="F139" s="14">
        <v>553800</v>
      </c>
      <c r="G139" s="14">
        <v>560600</v>
      </c>
      <c r="H139" s="14">
        <v>567700</v>
      </c>
      <c r="I139" s="14">
        <v>559300</v>
      </c>
      <c r="J139" s="14">
        <v>556000</v>
      </c>
      <c r="K139" s="14">
        <v>562900</v>
      </c>
      <c r="L139" s="14">
        <v>574300</v>
      </c>
      <c r="M139" s="14">
        <v>586400</v>
      </c>
      <c r="N139" s="14">
        <v>599900</v>
      </c>
      <c r="O139" s="14">
        <v>612000</v>
      </c>
    </row>
    <row r="140" spans="1:15" ht="13">
      <c r="A140" s="13" t="s">
        <v>29</v>
      </c>
      <c r="B140" s="125"/>
      <c r="C140" s="12" t="s">
        <v>9</v>
      </c>
      <c r="D140" s="15">
        <v>199800</v>
      </c>
      <c r="E140" s="15">
        <v>201000</v>
      </c>
      <c r="F140" s="15">
        <v>202100</v>
      </c>
      <c r="G140" s="15">
        <v>203300</v>
      </c>
      <c r="H140" s="15">
        <v>204600</v>
      </c>
      <c r="I140" s="15">
        <v>206600</v>
      </c>
      <c r="J140" s="15">
        <v>207400</v>
      </c>
      <c r="K140" s="15">
        <v>208800</v>
      </c>
      <c r="L140" s="15">
        <v>211600</v>
      </c>
      <c r="M140" s="15">
        <v>215000</v>
      </c>
      <c r="N140" s="15">
        <v>219200</v>
      </c>
      <c r="O140" s="15">
        <v>224200</v>
      </c>
    </row>
    <row r="141" spans="1:15" ht="13">
      <c r="A141" s="13" t="s">
        <v>30</v>
      </c>
      <c r="B141" s="125"/>
      <c r="C141" s="12" t="s">
        <v>9</v>
      </c>
      <c r="D141" s="14">
        <v>93200</v>
      </c>
      <c r="E141" s="14">
        <v>93100</v>
      </c>
      <c r="F141" s="14">
        <v>93300</v>
      </c>
      <c r="G141" s="14">
        <v>93900</v>
      </c>
      <c r="H141" s="14">
        <v>94700</v>
      </c>
      <c r="I141" s="14">
        <v>95700</v>
      </c>
      <c r="J141" s="14">
        <v>95900</v>
      </c>
      <c r="K141" s="14">
        <v>96000</v>
      </c>
      <c r="L141" s="14">
        <v>96500</v>
      </c>
      <c r="M141" s="14">
        <v>97300</v>
      </c>
      <c r="N141" s="14">
        <v>98000</v>
      </c>
      <c r="O141" s="14">
        <v>98400</v>
      </c>
    </row>
    <row r="142" spans="1:15" ht="13">
      <c r="A142" s="13" t="s">
        <v>125</v>
      </c>
      <c r="B142" s="125"/>
      <c r="C142" s="12" t="s">
        <v>9</v>
      </c>
      <c r="D142" s="15">
        <v>650</v>
      </c>
      <c r="E142" s="15">
        <v>650</v>
      </c>
      <c r="F142" s="15">
        <v>650</v>
      </c>
      <c r="G142" s="15">
        <v>650</v>
      </c>
      <c r="H142" s="15">
        <v>640</v>
      </c>
      <c r="I142" s="15">
        <v>640</v>
      </c>
      <c r="J142" s="15">
        <v>610</v>
      </c>
      <c r="K142" s="15">
        <v>600</v>
      </c>
      <c r="L142" s="15">
        <v>600</v>
      </c>
      <c r="M142" s="15">
        <v>610</v>
      </c>
      <c r="N142" s="15">
        <v>610</v>
      </c>
      <c r="O142" s="15">
        <v>640</v>
      </c>
    </row>
    <row r="143" spans="1:15" ht="13">
      <c r="A143" s="13" t="s">
        <v>126</v>
      </c>
      <c r="B143" s="125"/>
      <c r="C143" s="12" t="s">
        <v>9</v>
      </c>
      <c r="D143" s="14">
        <v>3185100</v>
      </c>
      <c r="E143" s="14">
        <v>3214700</v>
      </c>
      <c r="F143" s="14">
        <v>3241700</v>
      </c>
      <c r="G143" s="14">
        <v>3274500</v>
      </c>
      <c r="H143" s="14">
        <v>3311700</v>
      </c>
      <c r="I143" s="14">
        <v>3348100</v>
      </c>
      <c r="J143" s="14">
        <v>3373700</v>
      </c>
      <c r="K143" s="14">
        <v>3398700</v>
      </c>
      <c r="L143" s="14">
        <v>3450700</v>
      </c>
      <c r="M143" s="14">
        <v>3518900</v>
      </c>
      <c r="N143" s="14">
        <v>3596500</v>
      </c>
      <c r="O143" s="14">
        <v>3677400</v>
      </c>
    </row>
    <row r="144" spans="1:15" ht="13">
      <c r="A144" s="13" t="s">
        <v>127</v>
      </c>
      <c r="B144" s="126"/>
      <c r="C144" s="12" t="s">
        <v>9</v>
      </c>
      <c r="D144" s="15">
        <v>998800</v>
      </c>
      <c r="E144" s="15">
        <v>1008400</v>
      </c>
      <c r="F144" s="15">
        <v>1017400</v>
      </c>
      <c r="G144" s="15">
        <v>1027500</v>
      </c>
      <c r="H144" s="15">
        <v>1038400</v>
      </c>
      <c r="I144" s="15">
        <v>1035200</v>
      </c>
      <c r="J144" s="15">
        <v>1033700</v>
      </c>
      <c r="K144" s="15">
        <v>1042800</v>
      </c>
      <c r="L144" s="15">
        <v>1058400</v>
      </c>
      <c r="M144" s="15">
        <v>1076200</v>
      </c>
      <c r="N144" s="15">
        <v>1096100</v>
      </c>
      <c r="O144" s="15">
        <v>1115800</v>
      </c>
    </row>
    <row r="145" spans="1:28">
      <c r="A145" s="17" t="s">
        <v>167</v>
      </c>
    </row>
    <row r="150" spans="1:28" ht="46">
      <c r="A150" s="102" t="s">
        <v>164</v>
      </c>
      <c r="B150" s="101"/>
      <c r="C150" s="101"/>
      <c r="D150" s="101"/>
      <c r="E150" s="101"/>
      <c r="F150" s="101"/>
      <c r="G150" s="101"/>
      <c r="H150" s="101"/>
      <c r="I150" s="101"/>
    </row>
    <row r="151" spans="1:28">
      <c r="A151" s="140" t="s">
        <v>2</v>
      </c>
      <c r="B151" s="141"/>
      <c r="C151" s="142"/>
      <c r="D151" s="134" t="s">
        <v>3</v>
      </c>
      <c r="E151" s="135"/>
      <c r="F151" s="135"/>
      <c r="G151" s="135"/>
      <c r="H151" s="135"/>
      <c r="I151" s="135"/>
      <c r="J151" s="136"/>
      <c r="K151" s="119" t="s">
        <v>168</v>
      </c>
      <c r="L151" s="120"/>
      <c r="M151" s="121"/>
      <c r="N151" s="100"/>
      <c r="O151" s="100"/>
      <c r="P151" s="99"/>
      <c r="U151"/>
      <c r="AB151" s="96"/>
    </row>
    <row r="152" spans="1:28" ht="12.5" customHeight="1">
      <c r="A152" s="143" t="s">
        <v>4</v>
      </c>
      <c r="B152" s="144"/>
      <c r="C152" s="142"/>
      <c r="D152" s="119" t="s">
        <v>5</v>
      </c>
      <c r="E152" s="120"/>
      <c r="F152" s="120"/>
      <c r="G152" s="120"/>
      <c r="H152" s="120"/>
      <c r="I152" s="120"/>
      <c r="J152" s="120"/>
      <c r="K152" s="120"/>
      <c r="L152" s="120"/>
      <c r="M152" s="121"/>
      <c r="N152" s="98"/>
      <c r="O152" s="98"/>
      <c r="P152" s="97"/>
      <c r="U152"/>
      <c r="AB152" s="96"/>
    </row>
    <row r="153" spans="1:28" ht="12.5" customHeight="1">
      <c r="A153" s="143" t="s">
        <v>6</v>
      </c>
      <c r="B153" s="144"/>
      <c r="C153" s="145"/>
      <c r="D153" s="8" t="s">
        <v>48</v>
      </c>
      <c r="E153" s="9" t="s">
        <v>53</v>
      </c>
      <c r="F153" s="9" t="s">
        <v>58</v>
      </c>
      <c r="G153" s="9">
        <v>202728</v>
      </c>
      <c r="H153" s="9" t="s">
        <v>68</v>
      </c>
      <c r="I153" s="9" t="s">
        <v>73</v>
      </c>
      <c r="J153" s="9" t="s">
        <v>78</v>
      </c>
      <c r="K153" s="9" t="s">
        <v>83</v>
      </c>
      <c r="L153" s="9" t="s">
        <v>88</v>
      </c>
      <c r="M153" s="9" t="s">
        <v>93</v>
      </c>
      <c r="U153"/>
      <c r="V153" s="96"/>
    </row>
    <row r="154" spans="1:28" ht="13" customHeight="1">
      <c r="A154" s="103" t="s">
        <v>7</v>
      </c>
      <c r="B154" s="104" t="s">
        <v>9</v>
      </c>
      <c r="C154" s="104"/>
      <c r="D154" s="104" t="s">
        <v>9</v>
      </c>
      <c r="E154" s="104" t="s">
        <v>9</v>
      </c>
      <c r="F154" s="104" t="s">
        <v>9</v>
      </c>
      <c r="G154" s="104" t="s">
        <v>9</v>
      </c>
      <c r="H154" s="104" t="s">
        <v>9</v>
      </c>
      <c r="I154" s="104" t="s">
        <v>9</v>
      </c>
      <c r="J154" s="104" t="s">
        <v>9</v>
      </c>
      <c r="K154" s="104" t="s">
        <v>9</v>
      </c>
      <c r="L154" s="104" t="s">
        <v>9</v>
      </c>
      <c r="M154" s="104" t="s">
        <v>9</v>
      </c>
      <c r="U154"/>
      <c r="V154" s="96"/>
    </row>
    <row r="155" spans="1:28" ht="13">
      <c r="A155" s="105" t="s">
        <v>10</v>
      </c>
      <c r="B155" s="104" t="s">
        <v>9</v>
      </c>
      <c r="C155" s="104"/>
      <c r="D155" s="106">
        <v>4442100</v>
      </c>
      <c r="E155" s="106">
        <v>4864600</v>
      </c>
      <c r="F155" s="106">
        <v>5157900</v>
      </c>
      <c r="G155" s="106">
        <v>5389700</v>
      </c>
      <c r="H155" s="106">
        <v>5595000</v>
      </c>
      <c r="I155" s="106">
        <v>5769800</v>
      </c>
      <c r="J155" s="106">
        <v>5923100</v>
      </c>
      <c r="K155" s="106"/>
      <c r="L155" s="106"/>
      <c r="M155" s="106"/>
      <c r="U155"/>
      <c r="V155" s="96"/>
    </row>
    <row r="156" spans="1:28" ht="20">
      <c r="A156" s="105" t="s">
        <v>172</v>
      </c>
      <c r="B156" s="104" t="s">
        <v>9</v>
      </c>
      <c r="C156" s="104"/>
      <c r="D156" s="107">
        <v>4442100</v>
      </c>
      <c r="E156" s="107">
        <v>4864600</v>
      </c>
      <c r="F156" s="107">
        <v>5157900</v>
      </c>
      <c r="G156" s="107">
        <v>5389700</v>
      </c>
      <c r="H156" s="107">
        <v>5595000</v>
      </c>
      <c r="I156" s="107">
        <v>5769800</v>
      </c>
      <c r="J156" s="107">
        <v>5923100</v>
      </c>
      <c r="K156" s="107"/>
      <c r="L156" s="107"/>
      <c r="M156" s="107"/>
      <c r="U156"/>
      <c r="V156" s="96"/>
    </row>
    <row r="157" spans="1:28" ht="13">
      <c r="A157" s="108" t="s">
        <v>173</v>
      </c>
      <c r="B157" s="104" t="s">
        <v>9</v>
      </c>
      <c r="C157" s="104"/>
      <c r="D157" s="106">
        <v>83700</v>
      </c>
      <c r="E157" s="106">
        <v>90600</v>
      </c>
      <c r="F157" s="106">
        <v>95500</v>
      </c>
      <c r="G157" s="106">
        <v>99200</v>
      </c>
      <c r="H157" s="106">
        <v>102400</v>
      </c>
      <c r="I157" s="106">
        <v>105000</v>
      </c>
      <c r="J157" s="106">
        <v>107300</v>
      </c>
      <c r="K157" s="113">
        <f t="shared" ref="K157:K167" si="118">J157*(1+($J157-$I157)/$I157)</f>
        <v>109650.38095238095</v>
      </c>
      <c r="L157" s="113">
        <f t="shared" ref="L157:L167" si="119">K157*(1+($J157-$I157)/$I157)</f>
        <v>112052.24643990929</v>
      </c>
      <c r="M157" s="113">
        <f t="shared" ref="M157:M167" si="120">L157*(1+($J157-$I157)/$I157)</f>
        <v>114506.7242190692</v>
      </c>
      <c r="U157"/>
      <c r="V157" s="96"/>
    </row>
    <row r="158" spans="1:28" ht="13">
      <c r="A158" s="108" t="s">
        <v>174</v>
      </c>
      <c r="B158" s="104" t="s">
        <v>9</v>
      </c>
      <c r="C158" s="104"/>
      <c r="D158" s="107">
        <v>1493200</v>
      </c>
      <c r="E158" s="107">
        <v>1699900</v>
      </c>
      <c r="F158" s="107">
        <v>1859300</v>
      </c>
      <c r="G158" s="107">
        <v>1990100</v>
      </c>
      <c r="H158" s="107">
        <v>2112000</v>
      </c>
      <c r="I158" s="107">
        <v>2222700</v>
      </c>
      <c r="J158" s="107">
        <v>2326200</v>
      </c>
      <c r="K158" s="114">
        <f t="shared" si="118"/>
        <v>2434519.4763125926</v>
      </c>
      <c r="L158" s="114">
        <f t="shared" si="119"/>
        <v>2547882.8477969826</v>
      </c>
      <c r="M158" s="114">
        <f t="shared" si="120"/>
        <v>2666524.9833739782</v>
      </c>
      <c r="U158"/>
      <c r="V158" s="96"/>
    </row>
    <row r="159" spans="1:28" ht="13">
      <c r="A159" s="108" t="s">
        <v>175</v>
      </c>
      <c r="B159" s="104" t="s">
        <v>9</v>
      </c>
      <c r="C159" s="104"/>
      <c r="D159" s="106">
        <v>150200</v>
      </c>
      <c r="E159" s="106">
        <v>168700</v>
      </c>
      <c r="F159" s="106">
        <v>182100</v>
      </c>
      <c r="G159" s="106">
        <v>193500</v>
      </c>
      <c r="H159" s="106">
        <v>204400</v>
      </c>
      <c r="I159" s="106">
        <v>214700</v>
      </c>
      <c r="J159" s="106">
        <v>224800</v>
      </c>
      <c r="K159" s="113">
        <f t="shared" si="118"/>
        <v>235375.12808570097</v>
      </c>
      <c r="L159" s="113">
        <f t="shared" si="119"/>
        <v>246447.73541530312</v>
      </c>
      <c r="M159" s="113">
        <f t="shared" si="120"/>
        <v>258041.22459878967</v>
      </c>
      <c r="U159"/>
      <c r="V159" s="96"/>
    </row>
    <row r="160" spans="1:28" ht="13">
      <c r="A160" s="108" t="s">
        <v>176</v>
      </c>
      <c r="B160" s="104" t="s">
        <v>9</v>
      </c>
      <c r="C160" s="104"/>
      <c r="D160" s="107">
        <v>119800</v>
      </c>
      <c r="E160" s="107">
        <v>134600</v>
      </c>
      <c r="F160" s="107">
        <v>145800</v>
      </c>
      <c r="G160" s="107">
        <v>154900</v>
      </c>
      <c r="H160" s="107">
        <v>163600</v>
      </c>
      <c r="I160" s="107">
        <v>171700</v>
      </c>
      <c r="J160" s="107">
        <v>179500</v>
      </c>
      <c r="K160" s="114">
        <f t="shared" si="118"/>
        <v>187654.33896330808</v>
      </c>
      <c r="L160" s="114">
        <f t="shared" si="119"/>
        <v>196179.11382593942</v>
      </c>
      <c r="M160" s="114">
        <f t="shared" si="120"/>
        <v>205091.15277668097</v>
      </c>
      <c r="U160"/>
      <c r="V160" s="96"/>
    </row>
    <row r="161" spans="1:22" ht="13">
      <c r="A161" s="108" t="s">
        <v>177</v>
      </c>
      <c r="B161" s="104" t="s">
        <v>9</v>
      </c>
      <c r="C161" s="104"/>
      <c r="D161" s="106">
        <v>76700</v>
      </c>
      <c r="E161" s="106">
        <v>80000</v>
      </c>
      <c r="F161" s="106">
        <v>82100</v>
      </c>
      <c r="G161" s="106">
        <v>83900</v>
      </c>
      <c r="H161" s="106">
        <v>85200</v>
      </c>
      <c r="I161" s="106">
        <v>86000</v>
      </c>
      <c r="J161" s="106">
        <v>86300</v>
      </c>
      <c r="K161" s="113">
        <f t="shared" si="118"/>
        <v>86601.046511627908</v>
      </c>
      <c r="L161" s="113">
        <f t="shared" si="119"/>
        <v>86903.143185505673</v>
      </c>
      <c r="M161" s="113">
        <f t="shared" si="120"/>
        <v>87206.293684989985</v>
      </c>
      <c r="U161"/>
      <c r="V161" s="96"/>
    </row>
    <row r="162" spans="1:22" ht="13">
      <c r="A162" s="108" t="s">
        <v>178</v>
      </c>
      <c r="B162" s="104" t="s">
        <v>9</v>
      </c>
      <c r="C162" s="104"/>
      <c r="D162" s="107">
        <v>77100</v>
      </c>
      <c r="E162" s="107">
        <v>81900</v>
      </c>
      <c r="F162" s="107">
        <v>85100</v>
      </c>
      <c r="G162" s="107">
        <v>88000</v>
      </c>
      <c r="H162" s="107">
        <v>90400</v>
      </c>
      <c r="I162" s="107">
        <v>92400</v>
      </c>
      <c r="J162" s="107">
        <v>94100</v>
      </c>
      <c r="K162" s="114">
        <f t="shared" si="118"/>
        <v>95831.27705627706</v>
      </c>
      <c r="L162" s="114">
        <f t="shared" si="119"/>
        <v>97594.406612507271</v>
      </c>
      <c r="M162" s="114">
        <f t="shared" si="120"/>
        <v>99389.974699533923</v>
      </c>
      <c r="U162"/>
      <c r="V162" s="96"/>
    </row>
    <row r="163" spans="1:22" ht="13">
      <c r="A163" s="108" t="s">
        <v>179</v>
      </c>
      <c r="B163" s="104" t="s">
        <v>9</v>
      </c>
      <c r="C163" s="104"/>
      <c r="D163" s="106">
        <v>83500</v>
      </c>
      <c r="E163" s="106">
        <v>88200</v>
      </c>
      <c r="F163" s="106">
        <v>91400</v>
      </c>
      <c r="G163" s="106">
        <v>94200</v>
      </c>
      <c r="H163" s="106">
        <v>96700</v>
      </c>
      <c r="I163" s="106">
        <v>98800</v>
      </c>
      <c r="J163" s="106">
        <v>100700</v>
      </c>
      <c r="K163" s="113">
        <f t="shared" si="118"/>
        <v>102636.53846153845</v>
      </c>
      <c r="L163" s="113">
        <f t="shared" si="119"/>
        <v>104610.31804733726</v>
      </c>
      <c r="M163" s="113">
        <f t="shared" si="120"/>
        <v>106622.05493286297</v>
      </c>
      <c r="U163"/>
      <c r="V163" s="96"/>
    </row>
    <row r="164" spans="1:22" ht="13">
      <c r="A164" s="108" t="s">
        <v>180</v>
      </c>
      <c r="B164" s="104" t="s">
        <v>9</v>
      </c>
      <c r="C164" s="104"/>
      <c r="D164" s="107">
        <v>101200</v>
      </c>
      <c r="E164" s="107">
        <v>105000</v>
      </c>
      <c r="F164" s="107">
        <v>106800</v>
      </c>
      <c r="G164" s="107">
        <v>107800</v>
      </c>
      <c r="H164" s="107">
        <v>108100</v>
      </c>
      <c r="I164" s="107">
        <v>107700</v>
      </c>
      <c r="J164" s="107">
        <v>106700</v>
      </c>
      <c r="K164" s="114">
        <f t="shared" si="118"/>
        <v>105709.28505106778</v>
      </c>
      <c r="L164" s="114">
        <f t="shared" si="119"/>
        <v>104727.76894103001</v>
      </c>
      <c r="M164" s="114">
        <f t="shared" si="120"/>
        <v>103755.36625819778</v>
      </c>
      <c r="U164"/>
      <c r="V164" s="96"/>
    </row>
    <row r="165" spans="1:22" ht="13">
      <c r="A165" s="108" t="s">
        <v>181</v>
      </c>
      <c r="B165" s="104" t="s">
        <v>9</v>
      </c>
      <c r="C165" s="104"/>
      <c r="D165" s="106">
        <v>197500</v>
      </c>
      <c r="E165" s="106">
        <v>212800</v>
      </c>
      <c r="F165" s="106">
        <v>222600</v>
      </c>
      <c r="G165" s="106">
        <v>230500</v>
      </c>
      <c r="H165" s="106">
        <v>238000</v>
      </c>
      <c r="I165" s="106">
        <v>244600</v>
      </c>
      <c r="J165" s="106">
        <v>250400</v>
      </c>
      <c r="K165" s="113">
        <f t="shared" si="118"/>
        <v>256337.5306623058</v>
      </c>
      <c r="L165" s="113">
        <f t="shared" si="119"/>
        <v>262415.85313917161</v>
      </c>
      <c r="M165" s="113">
        <f t="shared" si="120"/>
        <v>268638.3059118911</v>
      </c>
      <c r="U165"/>
      <c r="V165" s="96"/>
    </row>
    <row r="166" spans="1:22" ht="13">
      <c r="A166" s="108" t="s">
        <v>182</v>
      </c>
      <c r="B166" s="104" t="s">
        <v>9</v>
      </c>
      <c r="C166" s="104"/>
      <c r="D166" s="107">
        <v>356700</v>
      </c>
      <c r="E166" s="107">
        <v>387200</v>
      </c>
      <c r="F166" s="107">
        <v>408800</v>
      </c>
      <c r="G166" s="107">
        <v>423800</v>
      </c>
      <c r="H166" s="107">
        <v>437500</v>
      </c>
      <c r="I166" s="107">
        <v>449100</v>
      </c>
      <c r="J166" s="107">
        <v>459100</v>
      </c>
      <c r="K166" s="114">
        <f t="shared" si="118"/>
        <v>469322.66755733686</v>
      </c>
      <c r="L166" s="114">
        <f t="shared" si="119"/>
        <v>479772.96075611963</v>
      </c>
      <c r="M166" s="114">
        <f t="shared" si="120"/>
        <v>490455.94808090513</v>
      </c>
      <c r="U166"/>
      <c r="V166" s="96"/>
    </row>
    <row r="167" spans="1:22" ht="13">
      <c r="A167" s="108" t="s">
        <v>183</v>
      </c>
      <c r="B167" s="104" t="s">
        <v>9</v>
      </c>
      <c r="C167" s="104"/>
      <c r="D167" s="106">
        <v>123500</v>
      </c>
      <c r="E167" s="106">
        <v>129000</v>
      </c>
      <c r="F167" s="106">
        <v>132000</v>
      </c>
      <c r="G167" s="106">
        <v>133900</v>
      </c>
      <c r="H167" s="106">
        <v>135300</v>
      </c>
      <c r="I167" s="106">
        <v>136200</v>
      </c>
      <c r="J167" s="106">
        <v>136500</v>
      </c>
      <c r="K167" s="113">
        <f t="shared" si="118"/>
        <v>136800.66079295153</v>
      </c>
      <c r="L167" s="113">
        <f t="shared" si="119"/>
        <v>137101.98383434568</v>
      </c>
      <c r="M167" s="113">
        <f t="shared" si="120"/>
        <v>137403.97058287947</v>
      </c>
      <c r="U167"/>
      <c r="V167" s="96"/>
    </row>
    <row r="168" spans="1:22" ht="13">
      <c r="A168" s="110" t="s">
        <v>185</v>
      </c>
      <c r="B168" s="111"/>
      <c r="C168" s="111"/>
      <c r="D168" s="112">
        <f>SUM(D157:D167)</f>
        <v>2863100</v>
      </c>
      <c r="E168" s="112">
        <f t="shared" ref="E168:M168" si="121">SUM(E157:E167)</f>
        <v>3177900</v>
      </c>
      <c r="F168" s="112">
        <f t="shared" si="121"/>
        <v>3411500</v>
      </c>
      <c r="G168" s="112">
        <f t="shared" si="121"/>
        <v>3599800</v>
      </c>
      <c r="H168" s="112">
        <f t="shared" si="121"/>
        <v>3773600</v>
      </c>
      <c r="I168" s="112">
        <f t="shared" si="121"/>
        <v>3928900</v>
      </c>
      <c r="J168" s="112">
        <f t="shared" si="121"/>
        <v>4071600</v>
      </c>
      <c r="K168" s="115">
        <f t="shared" si="121"/>
        <v>4220438.3304070877</v>
      </c>
      <c r="L168" s="115">
        <f t="shared" si="121"/>
        <v>4375688.3779941509</v>
      </c>
      <c r="M168" s="115">
        <f t="shared" si="121"/>
        <v>4537635.9991197782</v>
      </c>
      <c r="U168"/>
      <c r="V168" s="96"/>
    </row>
    <row r="169" spans="1:22">
      <c r="A169" s="109" t="s">
        <v>184</v>
      </c>
      <c r="B169" s="101"/>
      <c r="C169" s="101"/>
      <c r="D169" s="101"/>
      <c r="E169" s="101"/>
      <c r="F169" s="101"/>
      <c r="G169" s="101"/>
      <c r="H169" s="101"/>
      <c r="I169" s="101"/>
      <c r="J169" s="101"/>
    </row>
    <row r="174" spans="1:22" ht="80.5">
      <c r="A174" s="2" t="s">
        <v>186</v>
      </c>
      <c r="B174" s="101"/>
      <c r="C174" s="101"/>
      <c r="D174" s="101"/>
      <c r="E174" s="101"/>
      <c r="F174" s="101"/>
      <c r="G174" s="101"/>
      <c r="H174" s="101"/>
      <c r="I174" s="101"/>
    </row>
    <row r="175" spans="1:22">
      <c r="A175" s="140" t="s">
        <v>2</v>
      </c>
      <c r="B175" s="141"/>
      <c r="C175" s="142"/>
      <c r="D175" s="134" t="s">
        <v>3</v>
      </c>
      <c r="E175" s="135"/>
      <c r="F175" s="135"/>
      <c r="G175" s="135"/>
      <c r="H175" s="135"/>
      <c r="I175" s="135"/>
      <c r="J175" s="136"/>
      <c r="K175" s="119" t="s">
        <v>168</v>
      </c>
      <c r="L175" s="120"/>
      <c r="M175" s="121"/>
    </row>
    <row r="176" spans="1:22">
      <c r="A176" s="143" t="s">
        <v>4</v>
      </c>
      <c r="B176" s="144"/>
      <c r="C176" s="142"/>
      <c r="D176" s="119" t="s">
        <v>5</v>
      </c>
      <c r="E176" s="120"/>
      <c r="F176" s="120"/>
      <c r="G176" s="120"/>
      <c r="H176" s="120"/>
      <c r="I176" s="120"/>
      <c r="J176" s="120"/>
      <c r="K176" s="120"/>
      <c r="L176" s="120"/>
      <c r="M176" s="121"/>
    </row>
    <row r="177" spans="1:13">
      <c r="A177" s="143" t="s">
        <v>6</v>
      </c>
      <c r="B177" s="144"/>
      <c r="C177" s="145"/>
      <c r="D177" s="8" t="s">
        <v>48</v>
      </c>
      <c r="E177" s="9" t="s">
        <v>53</v>
      </c>
      <c r="F177" s="9" t="s">
        <v>58</v>
      </c>
      <c r="G177" s="9">
        <v>202728</v>
      </c>
      <c r="H177" s="9" t="s">
        <v>68</v>
      </c>
      <c r="I177" s="9" t="s">
        <v>73</v>
      </c>
      <c r="J177" s="9" t="s">
        <v>78</v>
      </c>
      <c r="K177" s="9" t="s">
        <v>83</v>
      </c>
      <c r="L177" s="9" t="s">
        <v>88</v>
      </c>
      <c r="M177" s="9" t="s">
        <v>93</v>
      </c>
    </row>
    <row r="178" spans="1:13" ht="13">
      <c r="A178" s="103" t="s">
        <v>7</v>
      </c>
      <c r="B178" s="104" t="s">
        <v>9</v>
      </c>
      <c r="C178" s="104"/>
      <c r="D178" s="104" t="s">
        <v>9</v>
      </c>
      <c r="E178" s="104" t="s">
        <v>9</v>
      </c>
      <c r="F178" s="104" t="s">
        <v>9</v>
      </c>
      <c r="G178" s="104" t="s">
        <v>9</v>
      </c>
      <c r="H178" s="104" t="s">
        <v>9</v>
      </c>
      <c r="I178" s="104" t="s">
        <v>9</v>
      </c>
      <c r="J178" s="104" t="s">
        <v>9</v>
      </c>
      <c r="K178" s="104" t="s">
        <v>9</v>
      </c>
      <c r="L178" s="104" t="s">
        <v>9</v>
      </c>
      <c r="M178" s="104" t="s">
        <v>9</v>
      </c>
    </row>
    <row r="179" spans="1:13" ht="13">
      <c r="A179" s="105" t="s">
        <v>10</v>
      </c>
      <c r="B179" s="104" t="s">
        <v>9</v>
      </c>
      <c r="C179" s="104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</row>
    <row r="180" spans="1:13" ht="20">
      <c r="A180" s="105" t="s">
        <v>172</v>
      </c>
      <c r="B180" s="104" t="s">
        <v>9</v>
      </c>
      <c r="C180" s="104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1:13" ht="13">
      <c r="A181" s="108" t="s">
        <v>173</v>
      </c>
      <c r="B181" s="104" t="s">
        <v>9</v>
      </c>
      <c r="C181" s="104"/>
      <c r="D181" s="106">
        <v>83700</v>
      </c>
      <c r="E181" s="113">
        <f>$D181*E$168/$D$168</f>
        <v>92902.877999371311</v>
      </c>
      <c r="F181" s="113">
        <f t="shared" ref="F181:M191" si="122">$D181*F$168/$D$168</f>
        <v>99731.951381369843</v>
      </c>
      <c r="G181" s="113">
        <f t="shared" si="122"/>
        <v>105236.72243372568</v>
      </c>
      <c r="H181" s="113">
        <f t="shared" si="122"/>
        <v>110317.59980440782</v>
      </c>
      <c r="I181" s="113">
        <f t="shared" si="122"/>
        <v>114857.6473053683</v>
      </c>
      <c r="J181" s="113">
        <f t="shared" si="122"/>
        <v>119029.34581397785</v>
      </c>
      <c r="K181" s="113">
        <f t="shared" si="122"/>
        <v>123380.49256228327</v>
      </c>
      <c r="L181" s="113">
        <f t="shared" si="122"/>
        <v>127919.07975205561</v>
      </c>
      <c r="M181" s="113">
        <f t="shared" si="122"/>
        <v>132653.46412152052</v>
      </c>
    </row>
    <row r="182" spans="1:13" ht="13">
      <c r="A182" s="108" t="s">
        <v>174</v>
      </c>
      <c r="B182" s="104" t="s">
        <v>9</v>
      </c>
      <c r="C182" s="104"/>
      <c r="D182" s="107">
        <v>1493200</v>
      </c>
      <c r="E182" s="114">
        <f t="shared" ref="E182:E191" si="123">$D182*E$168/$D$168</f>
        <v>1657378.4639027626</v>
      </c>
      <c r="F182" s="114">
        <f t="shared" si="122"/>
        <v>1779208.4803185358</v>
      </c>
      <c r="G182" s="114">
        <f t="shared" si="122"/>
        <v>1877413.0697495721</v>
      </c>
      <c r="H182" s="114">
        <f t="shared" si="122"/>
        <v>1968055.4364150746</v>
      </c>
      <c r="I182" s="114">
        <f t="shared" si="122"/>
        <v>2049049.4498969649</v>
      </c>
      <c r="J182" s="114">
        <f t="shared" si="122"/>
        <v>2123472.1525619086</v>
      </c>
      <c r="K182" s="114">
        <f t="shared" si="122"/>
        <v>2201096.1946714623</v>
      </c>
      <c r="L182" s="114">
        <f t="shared" si="122"/>
        <v>2282064.1563413315</v>
      </c>
      <c r="M182" s="114">
        <f t="shared" si="122"/>
        <v>2366525.1209827294</v>
      </c>
    </row>
    <row r="183" spans="1:13" ht="13">
      <c r="A183" s="108" t="s">
        <v>175</v>
      </c>
      <c r="B183" s="104" t="s">
        <v>9</v>
      </c>
      <c r="C183" s="104"/>
      <c r="D183" s="106">
        <v>150200</v>
      </c>
      <c r="E183" s="113">
        <f t="shared" si="123"/>
        <v>166714.60305263527</v>
      </c>
      <c r="F183" s="113">
        <f t="shared" si="122"/>
        <v>178969.40379309139</v>
      </c>
      <c r="G183" s="113">
        <f t="shared" si="122"/>
        <v>188847.73846529986</v>
      </c>
      <c r="H183" s="113">
        <f t="shared" si="122"/>
        <v>197965.3941531906</v>
      </c>
      <c r="I183" s="113">
        <f t="shared" si="122"/>
        <v>206112.52837833119</v>
      </c>
      <c r="J183" s="113">
        <f t="shared" si="122"/>
        <v>213598.65879640949</v>
      </c>
      <c r="K183" s="113">
        <f t="shared" si="122"/>
        <v>221406.80983100293</v>
      </c>
      <c r="L183" s="113">
        <f t="shared" si="122"/>
        <v>229551.32352160994</v>
      </c>
      <c r="M183" s="113">
        <f t="shared" si="122"/>
        <v>238047.19606992093</v>
      </c>
    </row>
    <row r="184" spans="1:13" ht="13">
      <c r="A184" s="108" t="s">
        <v>176</v>
      </c>
      <c r="B184" s="104" t="s">
        <v>9</v>
      </c>
      <c r="C184" s="104"/>
      <c r="D184" s="107">
        <v>119800</v>
      </c>
      <c r="E184" s="114">
        <f t="shared" si="123"/>
        <v>132972.10017114316</v>
      </c>
      <c r="F184" s="114">
        <f t="shared" si="122"/>
        <v>142746.56840487584</v>
      </c>
      <c r="G184" s="114">
        <f t="shared" si="122"/>
        <v>150625.5597080088</v>
      </c>
      <c r="H184" s="114">
        <f t="shared" si="122"/>
        <v>157897.83102231845</v>
      </c>
      <c r="I184" s="114">
        <f t="shared" si="122"/>
        <v>164396.01131640529</v>
      </c>
      <c r="J184" s="114">
        <f t="shared" si="122"/>
        <v>170366.97286158361</v>
      </c>
      <c r="K184" s="114">
        <f t="shared" si="122"/>
        <v>176594.77907958825</v>
      </c>
      <c r="L184" s="114">
        <f t="shared" si="122"/>
        <v>183090.86922695654</v>
      </c>
      <c r="M184" s="114">
        <f t="shared" si="122"/>
        <v>189867.20432208077</v>
      </c>
    </row>
    <row r="185" spans="1:13" ht="13">
      <c r="A185" s="108" t="s">
        <v>177</v>
      </c>
      <c r="B185" s="104" t="s">
        <v>9</v>
      </c>
      <c r="C185" s="104"/>
      <c r="D185" s="106">
        <v>76700</v>
      </c>
      <c r="E185" s="113">
        <f t="shared" si="123"/>
        <v>85133.222730606678</v>
      </c>
      <c r="F185" s="113">
        <f t="shared" si="122"/>
        <v>91391.166916978094</v>
      </c>
      <c r="G185" s="113">
        <f t="shared" si="122"/>
        <v>96435.562851454713</v>
      </c>
      <c r="H185" s="113">
        <f t="shared" si="122"/>
        <v>101091.51618874646</v>
      </c>
      <c r="I185" s="113">
        <f t="shared" si="122"/>
        <v>105251.87035031959</v>
      </c>
      <c r="J185" s="113">
        <f t="shared" si="122"/>
        <v>109074.68128951137</v>
      </c>
      <c r="K185" s="113">
        <f t="shared" si="122"/>
        <v>113061.93284978646</v>
      </c>
      <c r="L185" s="113">
        <f t="shared" si="122"/>
        <v>117220.94882894463</v>
      </c>
      <c r="M185" s="113">
        <f t="shared" si="122"/>
        <v>121559.38707432049</v>
      </c>
    </row>
    <row r="186" spans="1:13" ht="13">
      <c r="A186" s="108" t="s">
        <v>178</v>
      </c>
      <c r="B186" s="104" t="s">
        <v>9</v>
      </c>
      <c r="C186" s="104"/>
      <c r="D186" s="107">
        <v>77100</v>
      </c>
      <c r="E186" s="114">
        <f t="shared" si="123"/>
        <v>85577.203031678946</v>
      </c>
      <c r="F186" s="114">
        <f t="shared" si="122"/>
        <v>91867.783172086201</v>
      </c>
      <c r="G186" s="114">
        <f t="shared" si="122"/>
        <v>96938.486256155913</v>
      </c>
      <c r="H186" s="114">
        <f t="shared" si="122"/>
        <v>101618.72096678425</v>
      </c>
      <c r="I186" s="114">
        <f t="shared" si="122"/>
        <v>105800.77189060808</v>
      </c>
      <c r="J186" s="114">
        <f t="shared" si="122"/>
        <v>109643.51926233803</v>
      </c>
      <c r="K186" s="114">
        <f t="shared" si="122"/>
        <v>113651.56483335771</v>
      </c>
      <c r="L186" s="114">
        <f t="shared" si="122"/>
        <v>117832.27059597956</v>
      </c>
      <c r="M186" s="114">
        <f t="shared" si="122"/>
        <v>122193.33433416049</v>
      </c>
    </row>
    <row r="187" spans="1:13" ht="13">
      <c r="A187" s="108" t="s">
        <v>179</v>
      </c>
      <c r="B187" s="104" t="s">
        <v>9</v>
      </c>
      <c r="C187" s="104"/>
      <c r="D187" s="106">
        <v>83500</v>
      </c>
      <c r="E187" s="113">
        <f t="shared" si="123"/>
        <v>92680.887848835177</v>
      </c>
      <c r="F187" s="113">
        <f t="shared" si="122"/>
        <v>99493.643253815797</v>
      </c>
      <c r="G187" s="113">
        <f t="shared" si="122"/>
        <v>104985.26073137508</v>
      </c>
      <c r="H187" s="113">
        <f t="shared" si="122"/>
        <v>110053.99741538892</v>
      </c>
      <c r="I187" s="113">
        <f t="shared" si="122"/>
        <v>114583.19653522405</v>
      </c>
      <c r="J187" s="113">
        <f t="shared" si="122"/>
        <v>118744.92682756453</v>
      </c>
      <c r="K187" s="113">
        <f t="shared" si="122"/>
        <v>123085.67657049766</v>
      </c>
      <c r="L187" s="113">
        <f t="shared" si="122"/>
        <v>127613.41886853815</v>
      </c>
      <c r="M187" s="113">
        <f t="shared" si="122"/>
        <v>132336.49049160053</v>
      </c>
    </row>
    <row r="188" spans="1:13" ht="13">
      <c r="A188" s="108" t="s">
        <v>180</v>
      </c>
      <c r="B188" s="104" t="s">
        <v>9</v>
      </c>
      <c r="C188" s="104"/>
      <c r="D188" s="107">
        <v>101200</v>
      </c>
      <c r="E188" s="114">
        <f t="shared" si="123"/>
        <v>112327.01617128287</v>
      </c>
      <c r="F188" s="114">
        <f t="shared" si="122"/>
        <v>120583.91254234921</v>
      </c>
      <c r="G188" s="114">
        <f t="shared" si="122"/>
        <v>127239.6213894031</v>
      </c>
      <c r="H188" s="114">
        <f t="shared" si="122"/>
        <v>133382.80884356119</v>
      </c>
      <c r="I188" s="114">
        <f t="shared" si="122"/>
        <v>138872.08969299012</v>
      </c>
      <c r="J188" s="114">
        <f t="shared" si="122"/>
        <v>143916.00712514407</v>
      </c>
      <c r="K188" s="114">
        <f t="shared" si="122"/>
        <v>149176.89184352529</v>
      </c>
      <c r="L188" s="114">
        <f t="shared" si="122"/>
        <v>154664.40705983306</v>
      </c>
      <c r="M188" s="114">
        <f t="shared" si="122"/>
        <v>160388.65673952064</v>
      </c>
    </row>
    <row r="189" spans="1:13" ht="13">
      <c r="A189" s="108" t="s">
        <v>181</v>
      </c>
      <c r="B189" s="104" t="s">
        <v>9</v>
      </c>
      <c r="C189" s="104"/>
      <c r="D189" s="106">
        <v>197500</v>
      </c>
      <c r="E189" s="113">
        <f t="shared" si="123"/>
        <v>219215.27365443052</v>
      </c>
      <c r="F189" s="113">
        <f t="shared" si="122"/>
        <v>235329.27595962418</v>
      </c>
      <c r="G189" s="113">
        <f t="shared" si="122"/>
        <v>248318.4310712165</v>
      </c>
      <c r="H189" s="113">
        <f t="shared" si="122"/>
        <v>260307.35915615942</v>
      </c>
      <c r="I189" s="113">
        <f t="shared" si="122"/>
        <v>271020.13551744615</v>
      </c>
      <c r="J189" s="113">
        <f t="shared" si="122"/>
        <v>280863.74908316159</v>
      </c>
      <c r="K189" s="113">
        <f t="shared" si="122"/>
        <v>291130.79188830283</v>
      </c>
      <c r="L189" s="113">
        <f t="shared" si="122"/>
        <v>301840.12247348845</v>
      </c>
      <c r="M189" s="113">
        <f t="shared" si="122"/>
        <v>313011.45954600122</v>
      </c>
    </row>
    <row r="190" spans="1:13" ht="13">
      <c r="A190" s="108" t="s">
        <v>182</v>
      </c>
      <c r="B190" s="104" t="s">
        <v>9</v>
      </c>
      <c r="C190" s="104"/>
      <c r="D190" s="107">
        <v>356700</v>
      </c>
      <c r="E190" s="114">
        <f t="shared" si="123"/>
        <v>395919.43348119169</v>
      </c>
      <c r="F190" s="114">
        <f t="shared" si="122"/>
        <v>425022.54549264786</v>
      </c>
      <c r="G190" s="114">
        <f t="shared" si="122"/>
        <v>448481.94614229334</v>
      </c>
      <c r="H190" s="114">
        <f t="shared" si="122"/>
        <v>470134.86081520031</v>
      </c>
      <c r="I190" s="114">
        <f t="shared" si="122"/>
        <v>489482.9485522685</v>
      </c>
      <c r="J190" s="114">
        <f t="shared" si="122"/>
        <v>507261.26226817089</v>
      </c>
      <c r="K190" s="114">
        <f t="shared" si="122"/>
        <v>525804.32134965889</v>
      </c>
      <c r="L190" s="114">
        <f t="shared" si="122"/>
        <v>545146.18575338402</v>
      </c>
      <c r="M190" s="114">
        <f t="shared" si="122"/>
        <v>565322.46896232222</v>
      </c>
    </row>
    <row r="191" spans="1:13" ht="13">
      <c r="A191" s="108" t="s">
        <v>183</v>
      </c>
      <c r="B191" s="104" t="s">
        <v>9</v>
      </c>
      <c r="C191" s="104"/>
      <c r="D191" s="106">
        <v>123500</v>
      </c>
      <c r="E191" s="113">
        <f t="shared" si="123"/>
        <v>137078.9179560616</v>
      </c>
      <c r="F191" s="113">
        <f t="shared" si="122"/>
        <v>147155.26876462577</v>
      </c>
      <c r="G191" s="113">
        <f t="shared" si="122"/>
        <v>155277.60120149489</v>
      </c>
      <c r="H191" s="113">
        <f t="shared" si="122"/>
        <v>162774.47521916803</v>
      </c>
      <c r="I191" s="113">
        <f t="shared" si="122"/>
        <v>169473.35056407392</v>
      </c>
      <c r="J191" s="113">
        <f t="shared" si="122"/>
        <v>175628.72411023016</v>
      </c>
      <c r="K191" s="113">
        <f t="shared" si="122"/>
        <v>182048.87492762227</v>
      </c>
      <c r="L191" s="113">
        <f t="shared" si="122"/>
        <v>188745.5955720295</v>
      </c>
      <c r="M191" s="113">
        <f t="shared" si="122"/>
        <v>195731.21647560078</v>
      </c>
    </row>
    <row r="192" spans="1:13" ht="13">
      <c r="A192" s="110" t="s">
        <v>185</v>
      </c>
      <c r="B192" s="111"/>
      <c r="C192" s="111"/>
      <c r="D192" s="112">
        <f>SUM(D181:D191)</f>
        <v>2863100</v>
      </c>
      <c r="E192" s="112">
        <f t="shared" ref="E192:M192" si="124">SUM(E181:E191)</f>
        <v>3177900.0000000005</v>
      </c>
      <c r="F192" s="112">
        <f t="shared" si="124"/>
        <v>3411499.9999999995</v>
      </c>
      <c r="G192" s="112">
        <f t="shared" si="124"/>
        <v>3599800</v>
      </c>
      <c r="H192" s="112">
        <f t="shared" si="124"/>
        <v>3773600</v>
      </c>
      <c r="I192" s="112">
        <f t="shared" si="124"/>
        <v>3928900</v>
      </c>
      <c r="J192" s="112">
        <f t="shared" si="124"/>
        <v>4071600.0000000005</v>
      </c>
      <c r="K192" s="115">
        <f t="shared" si="124"/>
        <v>4220438.3304070868</v>
      </c>
      <c r="L192" s="115">
        <f t="shared" si="124"/>
        <v>4375688.3779941509</v>
      </c>
      <c r="M192" s="115">
        <f t="shared" si="124"/>
        <v>4537635.9991197782</v>
      </c>
    </row>
  </sheetData>
  <mergeCells count="42">
    <mergeCell ref="A176:C176"/>
    <mergeCell ref="D176:M176"/>
    <mergeCell ref="A177:C177"/>
    <mergeCell ref="A175:C175"/>
    <mergeCell ref="D175:J175"/>
    <mergeCell ref="K175:M175"/>
    <mergeCell ref="A151:C151"/>
    <mergeCell ref="A152:C152"/>
    <mergeCell ref="A153:C153"/>
    <mergeCell ref="D151:J151"/>
    <mergeCell ref="D152:M152"/>
    <mergeCell ref="K151:M151"/>
    <mergeCell ref="D2:J2"/>
    <mergeCell ref="D23:L23"/>
    <mergeCell ref="A100:A103"/>
    <mergeCell ref="A104:A107"/>
    <mergeCell ref="A108:A111"/>
    <mergeCell ref="A72:A75"/>
    <mergeCell ref="A44:C44"/>
    <mergeCell ref="D44:J44"/>
    <mergeCell ref="A45:C45"/>
    <mergeCell ref="A46:C46"/>
    <mergeCell ref="A48:A51"/>
    <mergeCell ref="A52:A55"/>
    <mergeCell ref="A56:A59"/>
    <mergeCell ref="A60:A63"/>
    <mergeCell ref="A64:A67"/>
    <mergeCell ref="B125:B144"/>
    <mergeCell ref="A112:A115"/>
    <mergeCell ref="A76:A79"/>
    <mergeCell ref="A80:A83"/>
    <mergeCell ref="A84:A87"/>
    <mergeCell ref="A88:A91"/>
    <mergeCell ref="A92:A95"/>
    <mergeCell ref="A96:A99"/>
    <mergeCell ref="D123:O123"/>
    <mergeCell ref="K44:M44"/>
    <mergeCell ref="D45:M45"/>
    <mergeCell ref="A43:J43"/>
    <mergeCell ref="A68:A71"/>
    <mergeCell ref="A122:C122"/>
    <mergeCell ref="A123:C123"/>
  </mergeCells>
  <hyperlinks>
    <hyperlink ref="A23" r:id="rId1" tooltip="Click once to display linked information. Click and hold to select this cell." display="http://nzdotstat.stats.govt.nz/OECDStat_Metadata/ShowMetadata.ashx?Dataset=TABLECODE7517&amp;ShowOnWeb=true&amp;Lang=en"/>
    <hyperlink ref="A121" r:id="rId2" tooltip="Click once to display linked information. Click and hold to select this cell." display="http://nzdotstat.stats.govt.nz/OECDStat_Metadata/ShowMetadata.ashx?Dataset=TABLECODE7501&amp;ShowOnWeb=true&amp;Lang=en"/>
    <hyperlink ref="A124" r:id="rId3" tooltip="Click once to display linked information. Click and hold to select this cell." display="http://nzdotstat.stats.govt.nz/OECDStat_Metadata/ShowMetadata.ashx?Dataset=TABLECODE7501&amp;Coords=[AREA]&amp;ShowOnWeb=true&amp;Lang=en"/>
    <hyperlink ref="A43" r:id="rId4" tooltip="Click once to display linked information. Click and hold to select this cell." display="http://nzdotstat.stats.govt.nz/OECDStat_Metadata/ShowMetadata.ashx?Dataset=TABLECODE7545&amp;ShowOnWeb=true&amp;Lang=en"/>
    <hyperlink ref="A44" r:id="rId5" tooltip="Click once to display linked information. Click and hold to select this cell." display="http://nzdotstat.stats.govt.nz/OECDStat_Metadata/ShowMetadata.ashx?Dataset=TABLECODE7545&amp;Coords=[PROJECTION]&amp;ShowOnWeb=true&amp;Lang=en"/>
    <hyperlink ref="D44" r:id="rId6" tooltip="Click once to display linked information. Click and hold to select this cell." display="http://nzdotstat.stats.govt.nz/OECDStat_Metadata/ShowMetadata.ashx?Dataset=TABLECODE7545&amp;Coords=[PROJECTION].[MEDIUM]&amp;ShowOnWeb=true&amp;Lang=en"/>
    <hyperlink ref="D46" r:id="rId7" tooltip="Click once to display linked information. Click and hold to select this cell." display="http://nzdotstat.stats.govt.nz/OECDStat_Metadata/ShowMetadata.ashx?Dataset=TABLECODE7545&amp;Coords=[YEAR].[2013]&amp;ShowOnWeb=true&amp;Lang=en"/>
    <hyperlink ref="A47" r:id="rId8" tooltip="Click once to display linked information. Click and hold to select this cell." display="http://nzdotstat.stats.govt.nz/OECDStat_Metadata/ShowMetadata.ashx?Dataset=TABLECODE7545&amp;Coords=[AREA]&amp;ShowOnWeb=true&amp;Lang=en"/>
    <hyperlink ref="A48" r:id="rId9" tooltip="Click once to display linked information. Click and hold to select this cell." display="http://nzdotstat.stats.govt.nz/OECDStat_Metadata/ShowMetadata.ashx?Dataset=TABLECODE7545&amp;Coords=[AREA].[NZRC]&amp;ShowOnWeb=true&amp;Lang=en"/>
    <hyperlink ref="A145" r:id="rId10" tooltip="Click once to display linked information. Click and hold to select this cell." display="http://nzdotstat.stats.govt.nz/wbos"/>
    <hyperlink ref="A150" r:id="rId11" tooltip="Click once to display linked information. Click and hold to select this cell." display="http://nzdotstat.stats.govt.nz/OECDStat_Metadata/ShowMetadata.ashx?Dataset=TABLECODE7545&amp;ShowOnWeb=true&amp;Lang=en"/>
    <hyperlink ref="A151" r:id="rId12" tooltip="Click once to display linked information. Click and hold to select this cell." display="http://nzdotstat.stats.govt.nz/OECDStat_Metadata/ShowMetadata.ashx?Dataset=TABLECODE7545&amp;Coords=[PROJECTION]&amp;ShowOnWeb=true&amp;Lang=en"/>
    <hyperlink ref="A154" r:id="rId13" tooltip="Click once to display linked information. Click and hold to select this cell." display="http://nzdotstat.stats.govt.nz/OECDStat_Metadata/ShowMetadata.ashx?Dataset=TABLECODE7545&amp;Coords=[AREA]&amp;ShowOnWeb=true&amp;Lang=en"/>
    <hyperlink ref="A155" r:id="rId14" tooltip="Click once to display linked information. Click and hold to select this cell." display="http://nzdotstat.stats.govt.nz/OECDStat_Metadata/ShowMetadata.ashx?Dataset=TABLECODE7545&amp;Coords=[AREA].[NZRC]&amp;ShowOnWeb=true&amp;Lang=en"/>
    <hyperlink ref="A156" r:id="rId15" tooltip="Click once to display linked information. Click and hold to select this cell." display="http://nzdotstat.stats.govt.nz/OECDStat_Metadata/ShowMetadata.ashx?Dataset=TABLECODE7545&amp;Coords=[AREA].[NZTA]&amp;ShowOnWeb=true&amp;Lang=en"/>
    <hyperlink ref="A169" r:id="rId16" tooltip="Click once to display linked information. Click and hold to select this cell." display="http://nzdotstat.stats.govt.nz/wbos"/>
    <hyperlink ref="D151" r:id="rId17" tooltip="Click once to display linked information. Click and hold to select this cell." display="http://nzdotstat.stats.govt.nz/OECDStat_Metadata/ShowMetadata.ashx?Dataset=TABLECODE7545&amp;Coords=[PROJECTION].[MEDIUM]&amp;ShowOnWeb=true&amp;Lang=en"/>
    <hyperlink ref="D153" r:id="rId18" tooltip="Click once to display linked information. Click and hold to select this cell." display="http://nzdotstat.stats.govt.nz/OECDStat_Metadata/ShowMetadata.ashx?Dataset=TABLECODE7545&amp;Coords=[YEAR].[2013]&amp;ShowOnWeb=true&amp;Lang=en"/>
    <hyperlink ref="A175" r:id="rId19" tooltip="Click once to display linked information. Click and hold to select this cell." display="http://nzdotstat.stats.govt.nz/OECDStat_Metadata/ShowMetadata.ashx?Dataset=TABLECODE7545&amp;Coords=[PROJECTION]&amp;ShowOnWeb=true&amp;Lang=en"/>
    <hyperlink ref="A178" r:id="rId20" tooltip="Click once to display linked information. Click and hold to select this cell." display="http://nzdotstat.stats.govt.nz/OECDStat_Metadata/ShowMetadata.ashx?Dataset=TABLECODE7545&amp;Coords=[AREA]&amp;ShowOnWeb=true&amp;Lang=en"/>
    <hyperlink ref="A179" r:id="rId21" tooltip="Click once to display linked information. Click and hold to select this cell." display="http://nzdotstat.stats.govt.nz/OECDStat_Metadata/ShowMetadata.ashx?Dataset=TABLECODE7545&amp;Coords=[AREA].[NZRC]&amp;ShowOnWeb=true&amp;Lang=en"/>
    <hyperlink ref="A180" r:id="rId22" tooltip="Click once to display linked information. Click and hold to select this cell." display="http://nzdotstat.stats.govt.nz/OECDStat_Metadata/ShowMetadata.ashx?Dataset=TABLECODE7545&amp;Coords=[AREA].[NZTA]&amp;ShowOnWeb=true&amp;Lang=en"/>
    <hyperlink ref="D175" r:id="rId23" tooltip="Click once to display linked information. Click and hold to select this cell." display="http://nzdotstat.stats.govt.nz/OECDStat_Metadata/ShowMetadata.ashx?Dataset=TABLECODE7545&amp;Coords=[PROJECTION].[MEDIUM]&amp;ShowOnWeb=true&amp;Lang=en"/>
    <hyperlink ref="D177" r:id="rId24" tooltip="Click once to display linked information. Click and hold to select this cell." display="http://nzdotstat.stats.govt.nz/OECDStat_Metadata/ShowMetadata.ashx?Dataset=TABLECODE7545&amp;Coords=[YEAR].[2013]&amp;ShowOnWeb=true&amp;Lang=en"/>
    <hyperlink ref="A20" r:id="rId25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2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40"/>
  <sheetViews>
    <sheetView workbookViewId="0">
      <pane xSplit="1" topLeftCell="B1" activePane="topRight" state="frozen"/>
      <selection pane="topRight" activeCell="T13" sqref="T13"/>
    </sheetView>
  </sheetViews>
  <sheetFormatPr defaultRowHeight="12.5"/>
  <cols>
    <col min="1" max="1" width="83.453125" customWidth="1"/>
    <col min="2" max="2" width="10.1796875" bestFit="1" customWidth="1"/>
  </cols>
  <sheetData>
    <row r="1" spans="1:65" ht="13">
      <c r="A1" s="18" t="s">
        <v>31</v>
      </c>
    </row>
    <row r="2" spans="1:65">
      <c r="B2" t="s">
        <v>166</v>
      </c>
    </row>
    <row r="3" spans="1:65" ht="13">
      <c r="A3" s="18" t="s">
        <v>108</v>
      </c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30" t="s">
        <v>53</v>
      </c>
      <c r="X3" s="30" t="s">
        <v>54</v>
      </c>
      <c r="Y3" s="30" t="s">
        <v>55</v>
      </c>
      <c r="Z3" s="30" t="s">
        <v>56</v>
      </c>
      <c r="AA3" s="30" t="s">
        <v>57</v>
      </c>
      <c r="AB3" s="30" t="s">
        <v>58</v>
      </c>
      <c r="AC3" s="30" t="s">
        <v>59</v>
      </c>
      <c r="AD3" s="30" t="s">
        <v>60</v>
      </c>
      <c r="AE3" s="30" t="s">
        <v>61</v>
      </c>
      <c r="AF3" s="30" t="s">
        <v>62</v>
      </c>
      <c r="AG3" s="30" t="s">
        <v>63</v>
      </c>
      <c r="AH3" s="30" t="s">
        <v>64</v>
      </c>
      <c r="AI3" s="30" t="s">
        <v>65</v>
      </c>
      <c r="AJ3" s="30" t="s">
        <v>66</v>
      </c>
      <c r="AK3" s="30" t="s">
        <v>67</v>
      </c>
      <c r="AL3" s="20" t="s">
        <v>68</v>
      </c>
      <c r="AM3" s="20" t="s">
        <v>69</v>
      </c>
      <c r="AN3" s="20" t="s">
        <v>70</v>
      </c>
      <c r="AO3" s="20" t="s">
        <v>71</v>
      </c>
      <c r="AP3" s="20" t="s">
        <v>72</v>
      </c>
      <c r="AQ3" s="20" t="s">
        <v>73</v>
      </c>
      <c r="AR3" s="20" t="s">
        <v>74</v>
      </c>
      <c r="AS3" s="20" t="s">
        <v>75</v>
      </c>
      <c r="AT3" s="20" t="s">
        <v>76</v>
      </c>
      <c r="AU3" s="20" t="s">
        <v>77</v>
      </c>
      <c r="AV3" s="20" t="s">
        <v>78</v>
      </c>
      <c r="AW3" s="20" t="s">
        <v>79</v>
      </c>
      <c r="AX3" s="20" t="s">
        <v>80</v>
      </c>
      <c r="AY3" s="20" t="s">
        <v>81</v>
      </c>
      <c r="AZ3" s="20" t="s">
        <v>82</v>
      </c>
      <c r="BA3" s="20" t="s">
        <v>83</v>
      </c>
      <c r="BB3" s="20" t="s">
        <v>84</v>
      </c>
      <c r="BC3" s="20" t="s">
        <v>85</v>
      </c>
      <c r="BD3" s="20" t="s">
        <v>86</v>
      </c>
      <c r="BE3" s="20" t="s">
        <v>87</v>
      </c>
      <c r="BF3" s="20" t="s">
        <v>88</v>
      </c>
      <c r="BG3" s="20" t="s">
        <v>89</v>
      </c>
      <c r="BH3" s="20" t="s">
        <v>90</v>
      </c>
      <c r="BI3" s="20" t="s">
        <v>91</v>
      </c>
      <c r="BJ3" s="20" t="s">
        <v>92</v>
      </c>
      <c r="BK3" s="20" t="s">
        <v>93</v>
      </c>
      <c r="BL3" s="20" t="s">
        <v>94</v>
      </c>
      <c r="BM3" s="20" t="s">
        <v>95</v>
      </c>
    </row>
    <row r="5" spans="1:65">
      <c r="A5" t="s">
        <v>96</v>
      </c>
      <c r="B5">
        <f>'[2]NZS expense - History &amp; Future'!B8</f>
        <v>102.197</v>
      </c>
      <c r="C5">
        <f>'[2]NZS expense - History &amp; Future'!C8</f>
        <v>104.86799999999999</v>
      </c>
      <c r="D5">
        <f>'[2]NZS expense - History &amp; Future'!D8</f>
        <v>108.258</v>
      </c>
      <c r="E5">
        <f>'[2]NZS expense - History &amp; Future'!E8</f>
        <v>114.72499999999999</v>
      </c>
      <c r="F5">
        <f>'[2]NZS expense - History &amp; Future'!F8</f>
        <v>122.229</v>
      </c>
      <c r="G5">
        <f>'[2]NZS expense - History &amp; Future'!G8</f>
        <v>129.99</v>
      </c>
      <c r="H5">
        <f>'[2]NZS expense - History &amp; Future'!H8</f>
        <v>137.17699999999999</v>
      </c>
      <c r="I5">
        <f>'[2]NZS expense - History &amp; Future'!I8</f>
        <v>147.589</v>
      </c>
      <c r="J5">
        <f>'[2]NZS expense - History &amp; Future'!J8</f>
        <v>156.78800000000001</v>
      </c>
      <c r="K5">
        <f>'[2]NZS expense - History &amp; Future'!K8</f>
        <v>164.55699999999999</v>
      </c>
      <c r="L5">
        <f>'[2]NZS expense - History &amp; Future'!L8</f>
        <v>175.45699999999999</v>
      </c>
      <c r="M5">
        <f>'[2]NZS expense - History &amp; Future'!M8</f>
        <v>189.011</v>
      </c>
      <c r="N5">
        <f>'[2]NZS expense - History &amp; Future'!N8</f>
        <v>189.505</v>
      </c>
      <c r="O5">
        <f>'[2]NZS expense - History &amp; Future'!O8</f>
        <v>196.727</v>
      </c>
      <c r="P5">
        <f>'[2]NZS expense - History &amp; Future'!P8</f>
        <v>205.804</v>
      </c>
      <c r="Q5">
        <f>'[2]NZS expense - History &amp; Future'!Q8</f>
        <v>215.12200000000001</v>
      </c>
      <c r="R5">
        <f>'[2]NZS expense - History &amp; Future'!R8</f>
        <v>218.75700000000001</v>
      </c>
      <c r="S5">
        <f>'[2]NZS expense - History &amp; Future'!S8</f>
        <v>236.65</v>
      </c>
      <c r="T5">
        <f>'[2]NZS expense - History &amp; Future'!T8</f>
        <v>245.01900000000001</v>
      </c>
      <c r="U5">
        <f>'[2]NZS expense - History &amp; Future'!U8</f>
        <v>257.73599999999999</v>
      </c>
      <c r="V5">
        <f>'[2]NZS expense - History &amp; Future'!V8</f>
        <v>274.22000000000003</v>
      </c>
      <c r="W5">
        <f>'[2]NZS expense - History &amp; Future'!W8</f>
        <v>291.02</v>
      </c>
      <c r="X5">
        <f>'[2]NZS expense - History &amp; Future'!X8</f>
        <v>304.59100000000001</v>
      </c>
      <c r="Y5">
        <f>'[2]NZS expense - History &amp; Future'!Y8</f>
        <v>319.971</v>
      </c>
      <c r="Z5">
        <f>'[2]NZS expense - History &amp; Future'!Z8</f>
        <v>334.721</v>
      </c>
      <c r="AA5">
        <f>'[2]NZS expense - History &amp; Future'!AA8</f>
        <v>349.79199999999997</v>
      </c>
      <c r="AB5">
        <f>'[2]NZS expense - History &amp; Future'!AB8</f>
        <v>366.19631294176963</v>
      </c>
      <c r="AC5">
        <f>'[2]NZS expense - History &amp; Future'!AC8</f>
        <v>382.89337570689736</v>
      </c>
      <c r="AD5">
        <f>'[2]NZS expense - History &amp; Future'!AD8</f>
        <v>399.95445718269985</v>
      </c>
      <c r="AE5">
        <f>'[2]NZS expense - History &amp; Future'!AE8</f>
        <v>417.45240350412911</v>
      </c>
      <c r="AF5">
        <f>'[2]NZS expense - History &amp; Future'!AF8</f>
        <v>435.54454533088091</v>
      </c>
      <c r="AG5">
        <f>'[2]NZS expense - History &amp; Future'!AG8</f>
        <v>454.25970400138334</v>
      </c>
      <c r="AH5">
        <f>'[2]NZS expense - History &amp; Future'!AH8</f>
        <v>473.56567695955698</v>
      </c>
      <c r="AI5">
        <f>'[2]NZS expense - History &amp; Future'!AI8</f>
        <v>493.51996287459787</v>
      </c>
      <c r="AJ5">
        <f>'[2]NZS expense - History &amp; Future'!AJ8</f>
        <v>514.14071972905776</v>
      </c>
      <c r="AK5">
        <f>'[2]NZS expense - History &amp; Future'!AK8</f>
        <v>535.49028286123246</v>
      </c>
      <c r="AL5">
        <f>'[2]NZS expense - History &amp; Future'!AL8</f>
        <v>557.65208257673419</v>
      </c>
      <c r="AM5">
        <f>'[2]NZS expense - History &amp; Future'!AM8</f>
        <v>580.64931014726028</v>
      </c>
      <c r="AN5">
        <f>'[2]NZS expense - History &amp; Future'!AN8</f>
        <v>604.60828475144592</v>
      </c>
      <c r="AO5">
        <f>'[2]NZS expense - History &amp; Future'!AO8</f>
        <v>629.47689188302115</v>
      </c>
      <c r="AP5">
        <f>'[2]NZS expense - History &amp; Future'!AP8</f>
        <v>655.39572092354206</v>
      </c>
      <c r="AQ5">
        <f>'[2]NZS expense - History &amp; Future'!AQ8</f>
        <v>682.38159324358776</v>
      </c>
      <c r="AR5">
        <f>'[2]NZS expense - History &amp; Future'!AR8</f>
        <v>710.46268204617661</v>
      </c>
      <c r="AS5">
        <f>'[2]NZS expense - History &amp; Future'!AS8</f>
        <v>739.73606692535702</v>
      </c>
      <c r="AT5">
        <f>'[2]NZS expense - History &amp; Future'!AT8</f>
        <v>770.22912981889851</v>
      </c>
      <c r="AU5">
        <f>'[2]NZS expense - History &amp; Future'!AU8</f>
        <v>801.92845731171724</v>
      </c>
      <c r="AV5">
        <f>'[2]NZS expense - History &amp; Future'!AV8</f>
        <v>834.93931741223162</v>
      </c>
      <c r="AW5">
        <f>'[2]NZS expense - History &amp; Future'!AW8</f>
        <v>869.15935114622118</v>
      </c>
      <c r="AX5">
        <f>'[2]NZS expense - History &amp; Future'!AX8</f>
        <v>904.65321697668548</v>
      </c>
      <c r="AY5">
        <f>'[2]NZS expense - History &amp; Future'!AY8</f>
        <v>941.48168929237079</v>
      </c>
      <c r="AZ5">
        <f>'[2]NZS expense - History &amp; Future'!AZ8</f>
        <v>979.5590826344519</v>
      </c>
      <c r="BA5">
        <f>'[2]NZS expense - History &amp; Future'!BA8</f>
        <v>1018.8160790127924</v>
      </c>
      <c r="BB5">
        <f>'[2]NZS expense - History &amp; Future'!BB8</f>
        <v>1059.346134307742</v>
      </c>
      <c r="BC5">
        <f>'[2]NZS expense - History &amp; Future'!BC8</f>
        <v>1101.0529077514491</v>
      </c>
      <c r="BD5">
        <f>'[2]NZS expense - History &amp; Future'!BD8</f>
        <v>1143.9915448772517</v>
      </c>
      <c r="BE5">
        <f>'[2]NZS expense - History &amp; Future'!BE8</f>
        <v>1188.0640536846581</v>
      </c>
      <c r="BF5">
        <f>'[2]NZS expense - History &amp; Future'!BF8</f>
        <v>1233.2675441899694</v>
      </c>
      <c r="BG5">
        <f>'[2]NZS expense - History &amp; Future'!BG8</f>
        <v>1279.7162667681171</v>
      </c>
      <c r="BH5">
        <f>'[2]NZS expense - History &amp; Future'!BH8</f>
        <v>1327.3592683128736</v>
      </c>
      <c r="BI5">
        <f>'[2]NZS expense - History &amp; Future'!BI8</f>
        <v>1376.3163459801078</v>
      </c>
      <c r="BJ5">
        <f>'[2]NZS expense - History &amp; Future'!BJ8</f>
        <v>1426.5423353367989</v>
      </c>
      <c r="BK5">
        <f>'[2]NZS expense - History &amp; Future'!BK8</f>
        <v>1478.2584054231261</v>
      </c>
      <c r="BL5">
        <f>'[2]NZS expense - History &amp; Future'!BL8</f>
        <v>1531.5487413901737</v>
      </c>
      <c r="BM5">
        <f>'[2]NZS expense - History &amp; Future'!BM8</f>
        <v>1586.5465968804588</v>
      </c>
    </row>
    <row r="6" spans="1:65">
      <c r="A6" t="s">
        <v>97</v>
      </c>
      <c r="M6" s="21">
        <f>'[3]2016 Budget'!G30</f>
        <v>4.0196078431372628E-2</v>
      </c>
      <c r="N6" s="21">
        <f>'[3]2016 Budget'!H30</f>
        <v>1.8850141376060225E-2</v>
      </c>
      <c r="O6" s="21">
        <f>'[3]2016 Budget'!I30</f>
        <v>1.6651248843663202E-2</v>
      </c>
      <c r="P6" s="21">
        <f>'[3]2016 Budget'!J30</f>
        <v>5.277525022747942E-2</v>
      </c>
      <c r="Q6" s="21">
        <f>'[3]2016 Budget'!K30</f>
        <v>9.5073465859982775E-3</v>
      </c>
      <c r="R6" s="21">
        <f>'[3]2016 Budget'!L30</f>
        <v>6.8493150684931781E-3</v>
      </c>
      <c r="S6" s="21">
        <f>'[3]2016 Budget'!M30</f>
        <v>1.6156462585034115E-2</v>
      </c>
      <c r="T6" s="21">
        <f>'[3]2016 Budget'!N30</f>
        <v>4.1841004184099972E-3</v>
      </c>
      <c r="U6" s="21">
        <f>'[4]2018 BEFU FSM'!E$30</f>
        <v>4.0858018386107364E-3</v>
      </c>
      <c r="V6" s="21">
        <f>'[4]2018 BEFU FSM'!F$30</f>
        <v>1.7293997965412089E-2</v>
      </c>
      <c r="W6" s="21">
        <f>'[4]2018 BEFU FSM'!G$30</f>
        <v>1.4000000000000012E-2</v>
      </c>
      <c r="X6" s="21">
        <f>'[4]2018 BEFU FSM'!H$30</f>
        <v>1.4792899408283988E-2</v>
      </c>
      <c r="Y6" s="21">
        <f>'[4]2018 BEFU FSM'!I$30</f>
        <v>1.7492711370262315E-2</v>
      </c>
      <c r="Z6" s="21">
        <f>'[4]2018 BEFU FSM'!J$30</f>
        <v>2.005730659025784E-2</v>
      </c>
      <c r="AA6" s="21">
        <f>'[4]2018 BEFU FSM'!K$30</f>
        <v>1.9662921348314599E-2</v>
      </c>
      <c r="AB6" s="21">
        <f>'[4]2018 BEFU FSM'!L$30</f>
        <v>2.0000000000000018E-2</v>
      </c>
      <c r="AC6" s="21">
        <f>'[4]2018 BEFU FSM'!M$30</f>
        <v>2.0000000000000018E-2</v>
      </c>
      <c r="AD6" s="21">
        <f>'[4]2018 BEFU FSM'!N$30</f>
        <v>2.0000000000000018E-2</v>
      </c>
      <c r="AE6" s="21">
        <f>'[4]2018 BEFU FSM'!O$30</f>
        <v>2.0000000000000018E-2</v>
      </c>
      <c r="AF6" s="21">
        <f>'[4]2018 BEFU FSM'!P$30</f>
        <v>2.0000000000000018E-2</v>
      </c>
      <c r="AG6" s="21">
        <f>'[4]2018 BEFU FSM'!Q$30</f>
        <v>2.0000000000000018E-2</v>
      </c>
      <c r="AH6" s="21">
        <f>'[4]2018 BEFU FSM'!R$30</f>
        <v>2.0000000000000018E-2</v>
      </c>
      <c r="AI6" s="21">
        <f>'[4]2018 BEFU FSM'!S$30</f>
        <v>2.0000000000000018E-2</v>
      </c>
      <c r="AJ6" s="21">
        <f>'[4]2018 BEFU FSM'!T$30</f>
        <v>2.0000000000000018E-2</v>
      </c>
      <c r="AK6" s="21">
        <f>'[4]2018 BEFU FSM'!U$30</f>
        <v>2.0000000000000018E-2</v>
      </c>
      <c r="AL6" s="21">
        <v>0.02</v>
      </c>
      <c r="AM6" s="21">
        <v>0.02</v>
      </c>
      <c r="AN6" s="21">
        <v>0.02</v>
      </c>
      <c r="AO6" s="21">
        <v>0.02</v>
      </c>
      <c r="AP6" s="21">
        <v>0.02</v>
      </c>
      <c r="AQ6" s="21">
        <v>0.02</v>
      </c>
      <c r="AR6" s="21">
        <v>0.02</v>
      </c>
      <c r="AS6" s="21">
        <v>0.02</v>
      </c>
      <c r="AT6" s="21">
        <v>0.02</v>
      </c>
      <c r="AU6" s="21">
        <v>0.02</v>
      </c>
      <c r="AV6" s="21">
        <v>0.02</v>
      </c>
      <c r="AW6" s="21">
        <v>0.02</v>
      </c>
      <c r="AX6" s="21">
        <v>0.02</v>
      </c>
      <c r="AY6" s="21">
        <v>0.02</v>
      </c>
      <c r="AZ6" s="21">
        <v>0.02</v>
      </c>
      <c r="BA6" s="21">
        <v>0.02</v>
      </c>
      <c r="BB6" s="21">
        <v>0.02</v>
      </c>
      <c r="BC6" s="21">
        <v>0.02</v>
      </c>
      <c r="BD6" s="21">
        <v>0.02</v>
      </c>
      <c r="BE6" s="21">
        <v>0.02</v>
      </c>
      <c r="BF6" s="21">
        <v>0.02</v>
      </c>
      <c r="BG6" s="21">
        <v>0.02</v>
      </c>
      <c r="BH6" s="21">
        <v>0.02</v>
      </c>
      <c r="BI6" s="21">
        <v>0.02</v>
      </c>
      <c r="BJ6" s="21">
        <v>0.02</v>
      </c>
      <c r="BK6" s="21">
        <v>0.02</v>
      </c>
      <c r="BL6" s="21">
        <v>0.02</v>
      </c>
      <c r="BM6" s="21">
        <v>0.02</v>
      </c>
    </row>
    <row r="7" spans="1:65">
      <c r="A7" t="s">
        <v>107</v>
      </c>
      <c r="M7">
        <f>'[3]2016 Budget'!G9</f>
        <v>197.96</v>
      </c>
      <c r="N7">
        <f>'[3]2016 Budget'!H9</f>
        <v>194.25700000000001</v>
      </c>
      <c r="O7">
        <f>'[3]2016 Budget'!I9</f>
        <v>195.36699999999999</v>
      </c>
      <c r="P7">
        <f>'[3]2016 Budget'!J9</f>
        <v>197.46700000000001</v>
      </c>
      <c r="Q7">
        <f>'[3]2016 Budget'!K9</f>
        <v>203.041</v>
      </c>
      <c r="R7">
        <f>'[3]2016 Budget'!L9</f>
        <v>207.709</v>
      </c>
      <c r="S7">
        <f>'[3]2016 Budget'!M9</f>
        <v>214.01</v>
      </c>
      <c r="T7">
        <f>'[4]2018 BEFU FSM'!D$11</f>
        <v>221.56800000000001</v>
      </c>
      <c r="U7">
        <f>'[4]2018 BEFU FSM'!E$11</f>
        <v>229.935</v>
      </c>
      <c r="V7">
        <f>'[4]2018 BEFU FSM'!F$11</f>
        <v>237.63200000000001</v>
      </c>
      <c r="W7">
        <f>'[4]2018 BEFU FSM'!G$11</f>
        <v>244.17400000000001</v>
      </c>
      <c r="X7">
        <f>'[4]2018 BEFU FSM'!H$11</f>
        <v>252.261</v>
      </c>
      <c r="Y7">
        <f>'[4]2018 BEFU FSM'!I$11</f>
        <v>260.72199999999998</v>
      </c>
      <c r="Z7" s="38">
        <f>'[4]2018 BEFU FSM'!J$11</f>
        <v>267.89</v>
      </c>
      <c r="AA7" s="38">
        <f>'[4]2018 BEFU FSM'!K$11</f>
        <v>274.57</v>
      </c>
      <c r="AB7" s="38">
        <f>'[4]2018 BEFU FSM'!L$11</f>
        <v>281.81039366258022</v>
      </c>
      <c r="AC7" s="38">
        <f>'[4]2018 BEFU FSM'!M$11</f>
        <v>288.88215848674201</v>
      </c>
      <c r="AD7" s="38">
        <f>'[4]2018 BEFU FSM'!N$11</f>
        <v>295.83750888725513</v>
      </c>
      <c r="AE7" s="38">
        <f>'[4]2018 BEFU FSM'!O$11</f>
        <v>302.72583788954995</v>
      </c>
      <c r="AF7" s="38">
        <f>'[4]2018 BEFU FSM'!P$11</f>
        <v>309.6527429299619</v>
      </c>
      <c r="AG7" s="38">
        <f>'[4]2018 BEFU FSM'!Q$11</f>
        <v>316.62586852709387</v>
      </c>
      <c r="AH7" s="38">
        <f>'[4]2018 BEFU FSM'!R$11</f>
        <v>323.61021863587126</v>
      </c>
      <c r="AI7" s="38">
        <f>'[4]2018 BEFU FSM'!S$11</f>
        <v>330.63327701282867</v>
      </c>
      <c r="AJ7" s="38">
        <f>'[4]2018 BEFU FSM'!T$11</f>
        <v>337.69425042179626</v>
      </c>
      <c r="AK7" s="38">
        <f>'[4]2018 BEFU FSM'!U$11</f>
        <v>344.82050844870423</v>
      </c>
      <c r="AL7" s="38">
        <f t="shared" ref="AL7:BM7" si="0">AK7*(AL5/AK5)/(1+AL6)</f>
        <v>352.05024439517359</v>
      </c>
      <c r="AM7" s="38">
        <f t="shared" si="0"/>
        <v>359.38095990709894</v>
      </c>
      <c r="AN7" s="38">
        <f t="shared" si="0"/>
        <v>366.87242642452213</v>
      </c>
      <c r="AO7" s="38">
        <f t="shared" si="0"/>
        <v>374.47307608758473</v>
      </c>
      <c r="AP7" s="38">
        <f t="shared" si="0"/>
        <v>382.24713255238663</v>
      </c>
      <c r="AQ7" s="38">
        <f t="shared" si="0"/>
        <v>390.18248149158234</v>
      </c>
      <c r="AR7" s="38">
        <f t="shared" si="0"/>
        <v>398.27363893340208</v>
      </c>
      <c r="AS7" s="38">
        <f t="shared" si="0"/>
        <v>406.55275955360702</v>
      </c>
      <c r="AT7" s="38">
        <f t="shared" si="0"/>
        <v>415.01126671976175</v>
      </c>
      <c r="AU7" s="38">
        <f t="shared" si="0"/>
        <v>423.61897106528596</v>
      </c>
      <c r="AV7" s="38">
        <f t="shared" si="0"/>
        <v>432.40879290175627</v>
      </c>
      <c r="AW7" s="38">
        <f t="shared" si="0"/>
        <v>441.30499117981486</v>
      </c>
      <c r="AX7" s="38">
        <f t="shared" si="0"/>
        <v>450.32016259835427</v>
      </c>
      <c r="AY7" s="38">
        <f t="shared" si="0"/>
        <v>459.46344730943702</v>
      </c>
      <c r="AZ7" s="38">
        <f t="shared" si="0"/>
        <v>468.6725878726686</v>
      </c>
      <c r="BA7" s="38">
        <f t="shared" si="0"/>
        <v>477.89725468159094</v>
      </c>
      <c r="BB7" s="38">
        <f t="shared" si="0"/>
        <v>487.16542678171351</v>
      </c>
      <c r="BC7" s="38">
        <f t="shared" si="0"/>
        <v>496.41693629092833</v>
      </c>
      <c r="BD7" s="38">
        <f t="shared" si="0"/>
        <v>505.66284598389666</v>
      </c>
      <c r="BE7" s="38">
        <f t="shared" si="0"/>
        <v>514.84667725133602</v>
      </c>
      <c r="BF7" s="38">
        <f t="shared" si="0"/>
        <v>523.95644741552985</v>
      </c>
      <c r="BG7" s="38">
        <f t="shared" si="0"/>
        <v>533.02969614795404</v>
      </c>
      <c r="BH7" s="38">
        <f t="shared" si="0"/>
        <v>542.03337638425626</v>
      </c>
      <c r="BI7" s="38">
        <f t="shared" si="0"/>
        <v>551.00512591340407</v>
      </c>
      <c r="BJ7" s="38">
        <f t="shared" si="0"/>
        <v>559.9146929188754</v>
      </c>
      <c r="BK7" s="38">
        <f t="shared" si="0"/>
        <v>568.83640722784742</v>
      </c>
      <c r="BL7" s="38">
        <f t="shared" si="0"/>
        <v>577.78688358493594</v>
      </c>
      <c r="BM7" s="38">
        <f t="shared" si="0"/>
        <v>586.79920393098803</v>
      </c>
    </row>
    <row r="8" spans="1:65">
      <c r="A8" t="s">
        <v>109</v>
      </c>
      <c r="Z8" s="38">
        <f t="shared" ref="Z8:AH8" si="1">Y$7*(Z$5/Y$5)/(1+Z$6)</f>
        <v>267.37786409065018</v>
      </c>
      <c r="AA8" s="38">
        <f t="shared" si="1"/>
        <v>274.55337546554023</v>
      </c>
      <c r="AB8" s="38">
        <f t="shared" si="1"/>
        <v>281.81039366258017</v>
      </c>
      <c r="AC8" s="38">
        <f t="shared" si="1"/>
        <v>288.88215848674201</v>
      </c>
      <c r="AD8" s="38">
        <f t="shared" si="1"/>
        <v>295.83750888725513</v>
      </c>
      <c r="AE8" s="38">
        <f t="shared" si="1"/>
        <v>302.72583788954989</v>
      </c>
      <c r="AF8" s="38">
        <f t="shared" si="1"/>
        <v>309.6527429299619</v>
      </c>
      <c r="AG8" s="38">
        <f t="shared" si="1"/>
        <v>316.62586852709387</v>
      </c>
      <c r="AH8" s="38">
        <f t="shared" si="1"/>
        <v>323.61021863587121</v>
      </c>
      <c r="AI8" s="38">
        <f>AH$7*(AI$5/AH$5)/(1+AI$6)</f>
        <v>330.63327701282873</v>
      </c>
      <c r="AJ8" s="38">
        <f t="shared" ref="AJ8:AK8" si="2">AI$7*(AJ$5/AI$5)/(1+AJ$6)</f>
        <v>337.69425042179631</v>
      </c>
      <c r="AK8" s="38">
        <f t="shared" si="2"/>
        <v>344.82050844870412</v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</row>
    <row r="10" spans="1:65" ht="13">
      <c r="A10" s="18" t="s">
        <v>106</v>
      </c>
      <c r="B10" s="19" t="str">
        <f>R3</f>
        <v>2012/13</v>
      </c>
      <c r="C10" s="30" t="str">
        <f>W3</f>
        <v>2017/18</v>
      </c>
      <c r="D10" s="20" t="str">
        <f>AB3</f>
        <v>2022/23</v>
      </c>
      <c r="E10" s="20" t="str">
        <f>AG3</f>
        <v>2027/28</v>
      </c>
      <c r="F10" s="20" t="str">
        <f>AL3</f>
        <v>2032/33</v>
      </c>
      <c r="G10" s="20" t="str">
        <f>AQ3</f>
        <v>2037/38</v>
      </c>
      <c r="H10" s="20" t="str">
        <f>AV3</f>
        <v>2042/43</v>
      </c>
      <c r="I10" s="20" t="s">
        <v>83</v>
      </c>
      <c r="J10" s="20" t="s">
        <v>88</v>
      </c>
      <c r="K10" s="20" t="s">
        <v>93</v>
      </c>
    </row>
    <row r="12" spans="1:65">
      <c r="A12" t="s">
        <v>107</v>
      </c>
      <c r="B12">
        <f>R7</f>
        <v>207.709</v>
      </c>
      <c r="C12">
        <f>W7</f>
        <v>244.17400000000001</v>
      </c>
      <c r="D12" s="38">
        <f>AB7</f>
        <v>281.81039366258022</v>
      </c>
      <c r="E12" s="38">
        <f>AG7</f>
        <v>316.62586852709387</v>
      </c>
      <c r="F12" s="38">
        <f>AL7</f>
        <v>352.05024439517359</v>
      </c>
      <c r="G12" s="38">
        <f>AQ7</f>
        <v>390.18248149158234</v>
      </c>
      <c r="H12" s="38">
        <f>AV7</f>
        <v>432.40879290175627</v>
      </c>
      <c r="I12" s="38">
        <f>BA7</f>
        <v>477.89725468159094</v>
      </c>
      <c r="J12" s="38">
        <f>BF7</f>
        <v>523.95644741552985</v>
      </c>
      <c r="K12" s="38">
        <f>BK7</f>
        <v>568.83640722784742</v>
      </c>
      <c r="L12" s="21"/>
    </row>
    <row r="13" spans="1:65">
      <c r="A13" t="s">
        <v>110</v>
      </c>
      <c r="B13" s="24">
        <f>B12*1000000000/Population!D18</f>
        <v>46764.454250720461</v>
      </c>
      <c r="C13" s="24">
        <f>C12*1000000000/Population!E18</f>
        <v>50201.278809186042</v>
      </c>
      <c r="D13" s="24">
        <f>D12*1000000000/Population!F18</f>
        <v>54643.009648959764</v>
      </c>
      <c r="E13" s="24">
        <f>E12*1000000000/Population!G18</f>
        <v>58753.014144679793</v>
      </c>
      <c r="F13" s="24">
        <f>F12*1000000000/Population!H18</f>
        <v>62929.044114681405</v>
      </c>
      <c r="G13" s="24">
        <f>G12*1000000000/Population!I18</f>
        <v>67631.990829158691</v>
      </c>
      <c r="H13" s="24">
        <f>H12*1000000000/Population!J18</f>
        <v>73011.193398354808</v>
      </c>
      <c r="I13" s="24">
        <f>I12*1000000000/Population!K18</f>
        <v>78847.921907538504</v>
      </c>
      <c r="J13" s="24">
        <f>J12*1000000000/Population!L18</f>
        <v>84714.057787474521</v>
      </c>
      <c r="K13" s="24">
        <f>K12*1000000000/Population!M18</f>
        <v>90291.493210769419</v>
      </c>
    </row>
    <row r="14" spans="1:65">
      <c r="A14" t="s">
        <v>111</v>
      </c>
      <c r="B14" s="25">
        <f>B13/$B$13</f>
        <v>1</v>
      </c>
      <c r="C14" s="25">
        <f t="shared" ref="C14:K14" si="3">C13/$B$13</f>
        <v>1.0734922413515098</v>
      </c>
      <c r="D14" s="25">
        <f t="shared" si="3"/>
        <v>1.1684731603195802</v>
      </c>
      <c r="E14" s="25">
        <f t="shared" si="3"/>
        <v>1.2563605218118126</v>
      </c>
      <c r="F14" s="25">
        <f t="shared" si="3"/>
        <v>1.3456597563888368</v>
      </c>
      <c r="G14" s="25">
        <f t="shared" si="3"/>
        <v>1.4462264536769771</v>
      </c>
      <c r="H14" s="25">
        <f t="shared" si="3"/>
        <v>1.5612540457954769</v>
      </c>
      <c r="I14" s="25">
        <f t="shared" si="3"/>
        <v>1.6860652641172169</v>
      </c>
      <c r="J14" s="25">
        <f t="shared" si="3"/>
        <v>1.8115053226814766</v>
      </c>
      <c r="K14" s="25">
        <f t="shared" si="3"/>
        <v>1.9307718791431929</v>
      </c>
    </row>
    <row r="16" spans="1:65" ht="13">
      <c r="A16" s="18" t="s">
        <v>119</v>
      </c>
      <c r="B16" s="19" t="str">
        <f>R3</f>
        <v>2012/13</v>
      </c>
      <c r="C16" s="19" t="str">
        <f>S3</f>
        <v>2013/14</v>
      </c>
      <c r="D16" s="19" t="str">
        <f>T3</f>
        <v>2014/15</v>
      </c>
      <c r="E16" s="19" t="s">
        <v>51</v>
      </c>
      <c r="F16" s="19" t="s">
        <v>52</v>
      </c>
      <c r="G16" s="30" t="str">
        <f>W3</f>
        <v>2017/18</v>
      </c>
      <c r="H16" s="20" t="str">
        <f>AB3</f>
        <v>2022/23</v>
      </c>
      <c r="I16" s="20" t="str">
        <f>AG3</f>
        <v>2027/28</v>
      </c>
      <c r="J16" s="20" t="str">
        <f>AL3</f>
        <v>2032/33</v>
      </c>
      <c r="K16" s="20" t="str">
        <f>AQ3</f>
        <v>2037/38</v>
      </c>
      <c r="L16" s="20" t="str">
        <f>AV3</f>
        <v>2042/43</v>
      </c>
      <c r="M16" s="20" t="s">
        <v>83</v>
      </c>
      <c r="N16" s="20" t="s">
        <v>88</v>
      </c>
      <c r="O16" s="20" t="s">
        <v>93</v>
      </c>
    </row>
    <row r="18" spans="1:15">
      <c r="A18" t="s">
        <v>107</v>
      </c>
      <c r="B18">
        <f t="shared" ref="B18:G18" si="4">R7</f>
        <v>207.709</v>
      </c>
      <c r="C18">
        <f t="shared" si="4"/>
        <v>214.01</v>
      </c>
      <c r="D18">
        <f t="shared" si="4"/>
        <v>221.56800000000001</v>
      </c>
      <c r="E18">
        <f t="shared" si="4"/>
        <v>229.935</v>
      </c>
      <c r="F18">
        <f t="shared" si="4"/>
        <v>237.63200000000001</v>
      </c>
      <c r="G18">
        <f t="shared" si="4"/>
        <v>244.17400000000001</v>
      </c>
      <c r="H18">
        <f>AB7</f>
        <v>281.81039366258022</v>
      </c>
      <c r="I18">
        <f>AG7</f>
        <v>316.62586852709387</v>
      </c>
      <c r="J18">
        <f>AL7</f>
        <v>352.05024439517359</v>
      </c>
      <c r="K18">
        <f>AQ7</f>
        <v>390.18248149158234</v>
      </c>
      <c r="L18">
        <f>AV7</f>
        <v>432.40879290175627</v>
      </c>
      <c r="M18" s="38">
        <f>BA7</f>
        <v>477.89725468159094</v>
      </c>
      <c r="N18" s="38">
        <f>BF7</f>
        <v>523.95644741552985</v>
      </c>
      <c r="O18" s="38">
        <f>BK7</f>
        <v>568.83640722784742</v>
      </c>
    </row>
    <row r="19" spans="1:15">
      <c r="A19" t="s">
        <v>110</v>
      </c>
      <c r="B19" s="24">
        <f>B18*1000000000/Population!D39</f>
        <v>46764.454250720461</v>
      </c>
      <c r="C19" s="24">
        <f>C18*1000000000/Population!E39</f>
        <v>47461.799472178485</v>
      </c>
      <c r="D19" s="24">
        <f>D18*1000000000/Population!F39</f>
        <v>48219.368879216541</v>
      </c>
      <c r="E19" s="24">
        <f>E18*1000000000/Population!G39</f>
        <v>48999.488556450582</v>
      </c>
      <c r="F19" s="24">
        <f>F18*1000000000/Population!H39</f>
        <v>49576.90060919636</v>
      </c>
      <c r="G19" s="24">
        <f>G18*1000000000/Population!I39</f>
        <v>50201.278809186042</v>
      </c>
      <c r="H19" s="24">
        <f>H18*1000000000/Population!J39</f>
        <v>54643.009648959764</v>
      </c>
      <c r="I19" s="24">
        <f>I18*1000000000/Population!K39</f>
        <v>58753.014144679793</v>
      </c>
      <c r="J19" s="24">
        <f>J18*1000000000/Population!L39</f>
        <v>62929.044114681405</v>
      </c>
      <c r="K19" s="24">
        <f>K18*1000000000/Population!M39</f>
        <v>67631.990829158691</v>
      </c>
      <c r="L19" s="24">
        <f>L18*1000000000/Population!N39</f>
        <v>73011.193398354808</v>
      </c>
      <c r="M19" s="24">
        <f>M18*1000000000/Population!O39</f>
        <v>78847.921907538504</v>
      </c>
      <c r="N19" s="24">
        <f>N18*1000000000/Population!P39</f>
        <v>84714.057787474521</v>
      </c>
      <c r="O19" s="24">
        <f>O18*1000000000/Population!Q39</f>
        <v>90291.493210769419</v>
      </c>
    </row>
    <row r="20" spans="1:15">
      <c r="A20" t="s">
        <v>111</v>
      </c>
      <c r="B20" s="25">
        <f>B19/$B$19</f>
        <v>1</v>
      </c>
      <c r="C20" s="25">
        <f t="shared" ref="C20:O20" si="5">C19/$B$19</f>
        <v>1.0149118648475894</v>
      </c>
      <c r="D20" s="25">
        <f t="shared" si="5"/>
        <v>1.0311115493980916</v>
      </c>
      <c r="E20" s="25">
        <f t="shared" si="5"/>
        <v>1.0477934435789056</v>
      </c>
      <c r="F20" s="25">
        <f t="shared" si="5"/>
        <v>1.0601406859876392</v>
      </c>
      <c r="G20" s="25">
        <f t="shared" si="5"/>
        <v>1.0734922413515098</v>
      </c>
      <c r="H20" s="25">
        <f t="shared" si="5"/>
        <v>1.1684731603195802</v>
      </c>
      <c r="I20" s="25">
        <f t="shared" si="5"/>
        <v>1.2563605218118126</v>
      </c>
      <c r="J20" s="25">
        <f t="shared" si="5"/>
        <v>1.3456597563888368</v>
      </c>
      <c r="K20" s="25">
        <f t="shared" si="5"/>
        <v>1.4462264536769771</v>
      </c>
      <c r="L20" s="25">
        <f t="shared" si="5"/>
        <v>1.5612540457954769</v>
      </c>
      <c r="M20" s="25">
        <f t="shared" si="5"/>
        <v>1.6860652641172169</v>
      </c>
      <c r="N20" s="25">
        <f t="shared" si="5"/>
        <v>1.8115053226814766</v>
      </c>
      <c r="O20" s="25">
        <f t="shared" si="5"/>
        <v>1.9307718791431929</v>
      </c>
    </row>
    <row r="25" spans="1:15">
      <c r="A25" t="s">
        <v>105</v>
      </c>
    </row>
    <row r="26" spans="1:15" ht="14.5">
      <c r="A26" s="22" t="s">
        <v>98</v>
      </c>
    </row>
    <row r="27" spans="1:15" ht="14.5">
      <c r="A27" s="22"/>
    </row>
    <row r="28" spans="1:15">
      <c r="A28" s="23" t="s">
        <v>99</v>
      </c>
    </row>
    <row r="29" spans="1:15" ht="14.5">
      <c r="A29" s="22"/>
    </row>
    <row r="30" spans="1:15">
      <c r="A30" s="23" t="s">
        <v>100</v>
      </c>
    </row>
    <row r="31" spans="1:15" ht="14.5">
      <c r="A31" s="22"/>
    </row>
    <row r="32" spans="1:15" ht="14.5">
      <c r="A32" s="22" t="s">
        <v>101</v>
      </c>
    </row>
    <row r="33" spans="1:1" ht="14.5">
      <c r="A33" s="22"/>
    </row>
    <row r="34" spans="1:1" ht="14.5">
      <c r="A34" s="22" t="s">
        <v>102</v>
      </c>
    </row>
    <row r="35" spans="1:1" ht="14.5">
      <c r="A35" s="22" t="s">
        <v>103</v>
      </c>
    </row>
    <row r="36" spans="1:1" ht="14.5">
      <c r="A36" s="22"/>
    </row>
    <row r="37" spans="1:1">
      <c r="A37" s="23" t="s">
        <v>104</v>
      </c>
    </row>
    <row r="40" spans="1:1">
      <c r="A40" s="95"/>
    </row>
  </sheetData>
  <hyperlinks>
    <hyperlink ref="A28" r:id="rId1" display="http://www.treasury.govt.nz/government/assets/nzsf/contributionratemodel"/>
    <hyperlink ref="A30" r:id="rId2" display="http://www.treasury.govt.nz/government/fiscalstrategy/model"/>
    <hyperlink ref="A37" r:id="rId3" display="mailto:matthew.bell@treasury.govt.nz"/>
  </hyperlinks>
  <pageMargins left="0.7" right="0.7" top="0.75" bottom="0.75" header="0.3" footer="0.3"/>
  <pageSetup paperSize="9" orientation="portrait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X56"/>
  <sheetViews>
    <sheetView workbookViewId="0">
      <selection activeCell="I34" sqref="I34"/>
    </sheetView>
  </sheetViews>
  <sheetFormatPr defaultRowHeight="12.5"/>
  <cols>
    <col min="3" max="3" width="18.26953125" customWidth="1"/>
    <col min="4" max="17" width="17.81640625" customWidth="1"/>
  </cols>
  <sheetData>
    <row r="3" spans="3:17" ht="13" thickBot="1"/>
    <row r="4" spans="3:17" ht="16" thickTop="1">
      <c r="C4" s="52" t="s">
        <v>150</v>
      </c>
      <c r="D4" s="50"/>
      <c r="E4" s="50"/>
      <c r="F4" s="50"/>
      <c r="G4" s="50"/>
      <c r="H4" s="50"/>
      <c r="I4" s="50"/>
      <c r="J4" s="51"/>
      <c r="K4" s="51"/>
      <c r="L4" s="51"/>
      <c r="M4" s="51"/>
      <c r="N4" s="51"/>
      <c r="O4" s="51"/>
      <c r="P4" s="51"/>
      <c r="Q4" s="54"/>
    </row>
    <row r="5" spans="3:17" ht="13.5" thickBot="1">
      <c r="C5" s="70"/>
      <c r="D5" s="47" t="s">
        <v>48</v>
      </c>
      <c r="E5" s="47" t="s">
        <v>49</v>
      </c>
      <c r="F5" s="47" t="s">
        <v>50</v>
      </c>
      <c r="G5" s="47" t="s">
        <v>51</v>
      </c>
      <c r="H5" s="47" t="s">
        <v>52</v>
      </c>
      <c r="I5" s="47" t="s">
        <v>53</v>
      </c>
      <c r="J5" s="47" t="s">
        <v>58</v>
      </c>
      <c r="K5" s="47" t="s">
        <v>63</v>
      </c>
      <c r="L5" s="47" t="s">
        <v>68</v>
      </c>
      <c r="M5" s="47" t="s">
        <v>73</v>
      </c>
      <c r="N5" s="47" t="s">
        <v>78</v>
      </c>
      <c r="O5" s="47" t="s">
        <v>83</v>
      </c>
      <c r="P5" s="47" t="s">
        <v>88</v>
      </c>
      <c r="Q5" s="46" t="s">
        <v>93</v>
      </c>
    </row>
    <row r="6" spans="3:17" ht="14" thickTop="1" thickBot="1">
      <c r="C6" s="45"/>
      <c r="D6" s="44" t="s">
        <v>129</v>
      </c>
      <c r="E6" s="43" t="s">
        <v>129</v>
      </c>
      <c r="F6" s="43" t="s">
        <v>129</v>
      </c>
      <c r="G6" s="43" t="s">
        <v>129</v>
      </c>
      <c r="H6" s="43" t="s">
        <v>129</v>
      </c>
      <c r="I6" s="44" t="s">
        <v>131</v>
      </c>
      <c r="J6" s="44" t="s">
        <v>131</v>
      </c>
      <c r="K6" s="44" t="s">
        <v>131</v>
      </c>
      <c r="L6" s="44" t="s">
        <v>131</v>
      </c>
      <c r="M6" s="44" t="s">
        <v>131</v>
      </c>
      <c r="N6" s="44" t="s">
        <v>131</v>
      </c>
      <c r="O6" s="44" t="s">
        <v>131</v>
      </c>
      <c r="P6" s="44" t="s">
        <v>131</v>
      </c>
      <c r="Q6" s="46" t="s">
        <v>131</v>
      </c>
    </row>
    <row r="7" spans="3:17" ht="16" thickTop="1">
      <c r="C7" s="65" t="s">
        <v>147</v>
      </c>
      <c r="D7" s="68">
        <f>(0.75*'[5]Table 1'!P8+0.25*'[5]Table 1'!Q8)*D$49/D$55</f>
        <v>5126.4153200566743</v>
      </c>
      <c r="E7" s="67">
        <f>(0.75*'[5]Table 1'!Q8+0.25*'[5]Table 1'!R8)*E$49/E$55</f>
        <v>5347.433105538862</v>
      </c>
      <c r="F7" s="67">
        <f>(0.75*'[5]Table 1'!R8+0.25*'[5]Table 1'!S8)*F$49/F$55</f>
        <v>5517.2218696696809</v>
      </c>
      <c r="G7" s="67">
        <f>(0.75*'[5]Table 1'!S8+0.25*'[5]Table 1'!T8)*G$49/G$55</f>
        <v>5858.7940677597526</v>
      </c>
      <c r="H7" s="67">
        <f>'[5]Table 1'!T8*H$49/H$55</f>
        <v>6136.2973212701791</v>
      </c>
      <c r="I7" s="67">
        <f t="shared" ref="I7:N20" si="0">I28*I$49/I$42</f>
        <v>6085.689304450284</v>
      </c>
      <c r="J7" s="67">
        <f t="shared" si="0"/>
        <v>6954.8154153124651</v>
      </c>
      <c r="K7" s="67">
        <f t="shared" si="0"/>
        <v>7753.5122064449515</v>
      </c>
      <c r="L7" s="67">
        <f t="shared" si="0"/>
        <v>8542.5665853545343</v>
      </c>
      <c r="M7" s="67">
        <f t="shared" si="0"/>
        <v>9379.3458195251005</v>
      </c>
      <c r="N7" s="67">
        <f t="shared" si="0"/>
        <v>10286.232653807094</v>
      </c>
      <c r="O7" s="67">
        <f t="shared" ref="O7:Q7" si="1">O28*O$49/O$42</f>
        <v>11250.89289891847</v>
      </c>
      <c r="P7" s="67">
        <f t="shared" si="1"/>
        <v>12208.892874721783</v>
      </c>
      <c r="Q7" s="66">
        <f t="shared" si="1"/>
        <v>13120.17120824375</v>
      </c>
    </row>
    <row r="8" spans="3:17" ht="15.5">
      <c r="C8" s="65" t="s">
        <v>146</v>
      </c>
      <c r="D8" s="64">
        <f>(0.75*'[5]Table 1'!P9+0.25*'[5]Table 1'!Q9)*D$49/D$55</f>
        <v>74067.126308665378</v>
      </c>
      <c r="E8" s="63">
        <f>(0.75*'[5]Table 1'!Q9+0.25*'[5]Table 1'!R9)*E$49/E$55</f>
        <v>76221.86351477119</v>
      </c>
      <c r="F8" s="63">
        <f>(0.75*'[5]Table 1'!R9+0.25*'[5]Table 1'!S9)*F$49/F$55</f>
        <v>81405.32408952796</v>
      </c>
      <c r="G8" s="63">
        <f>(0.75*'[5]Table 1'!S9+0.25*'[5]Table 1'!T9)*G$49/G$55</f>
        <v>86077.205105901798</v>
      </c>
      <c r="H8" s="63">
        <f>'[5]Table 1'!T9*H$49/H$55</f>
        <v>89027.688486783751</v>
      </c>
      <c r="I8" s="63">
        <f t="shared" si="0"/>
        <v>89428.119529048243</v>
      </c>
      <c r="J8" s="63">
        <f t="shared" si="0"/>
        <v>104371.43686065197</v>
      </c>
      <c r="K8" s="63">
        <f t="shared" si="0"/>
        <v>118298.16723304465</v>
      </c>
      <c r="L8" s="63">
        <f t="shared" si="0"/>
        <v>132688.81957233738</v>
      </c>
      <c r="M8" s="63">
        <f t="shared" si="0"/>
        <v>148321.92319748562</v>
      </c>
      <c r="N8" s="63">
        <f t="shared" si="0"/>
        <v>165763.35747725423</v>
      </c>
      <c r="O8" s="63">
        <f t="shared" ref="O8:Q8" si="2">O29*O$49/O$42</f>
        <v>184733.68062553031</v>
      </c>
      <c r="P8" s="63">
        <f t="shared" si="2"/>
        <v>204213.51956303144</v>
      </c>
      <c r="Q8" s="62">
        <f t="shared" si="2"/>
        <v>223518.69653866466</v>
      </c>
    </row>
    <row r="9" spans="3:17" ht="15.5">
      <c r="C9" s="65" t="s">
        <v>145</v>
      </c>
      <c r="D9" s="64">
        <f>(0.75*'[5]Table 1'!P10+0.25*'[5]Table 1'!Q10)*D$49/D$55</f>
        <v>17522.605744004373</v>
      </c>
      <c r="E9" s="63">
        <f>(0.75*'[5]Table 1'!Q10+0.25*'[5]Table 1'!R10)*E$49/E$55</f>
        <v>18408.490663972134</v>
      </c>
      <c r="F9" s="63">
        <f>(0.75*'[5]Table 1'!R10+0.25*'[5]Table 1'!S10)*F$49/F$55</f>
        <v>18451.921623290476</v>
      </c>
      <c r="G9" s="63">
        <f>(0.75*'[5]Table 1'!S10+0.25*'[5]Table 1'!T10)*G$49/G$55</f>
        <v>19098.19307325418</v>
      </c>
      <c r="H9" s="63">
        <f>'[5]Table 1'!T10*H$49/H$55</f>
        <v>20007.297735201941</v>
      </c>
      <c r="I9" s="63">
        <f t="shared" si="0"/>
        <v>20342.442168042402</v>
      </c>
      <c r="J9" s="63">
        <f t="shared" si="0"/>
        <v>23311.785120788594</v>
      </c>
      <c r="K9" s="63">
        <f t="shared" si="0"/>
        <v>26040.012799920587</v>
      </c>
      <c r="L9" s="63">
        <f t="shared" si="0"/>
        <v>28770.450402461924</v>
      </c>
      <c r="M9" s="63">
        <f t="shared" si="0"/>
        <v>31671.866470932666</v>
      </c>
      <c r="N9" s="63">
        <f t="shared" si="0"/>
        <v>34850.661322486543</v>
      </c>
      <c r="O9" s="63">
        <f t="shared" ref="O9:Q9" si="3">O30*O$49/O$42</f>
        <v>38229.089457478163</v>
      </c>
      <c r="P9" s="63">
        <f t="shared" si="3"/>
        <v>41584.313192250345</v>
      </c>
      <c r="Q9" s="62">
        <f t="shared" si="3"/>
        <v>44774.25764759865</v>
      </c>
    </row>
    <row r="10" spans="3:17" ht="15.5">
      <c r="C10" s="65" t="s">
        <v>144</v>
      </c>
      <c r="D10" s="64">
        <f>(0.75*'[5]Table 1'!P11+0.25*'[5]Table 1'!Q11)*D$49/D$55</f>
        <v>10837.425978067073</v>
      </c>
      <c r="E10" s="63">
        <f>(0.75*'[5]Table 1'!Q11+0.25*'[5]Table 1'!R11)*E$49/E$55</f>
        <v>10920.673023639216</v>
      </c>
      <c r="F10" s="63">
        <f>(0.75*'[5]Table 1'!R11+0.25*'[5]Table 1'!S11)*F$49/F$55</f>
        <v>11220.699081121729</v>
      </c>
      <c r="G10" s="63">
        <f>(0.75*'[5]Table 1'!S11+0.25*'[5]Table 1'!T11)*G$49/G$55</f>
        <v>11979.593832905666</v>
      </c>
      <c r="H10" s="63">
        <f>'[5]Table 1'!T11*H$49/H$55</f>
        <v>12620.379634557388</v>
      </c>
      <c r="I10" s="63">
        <f t="shared" si="0"/>
        <v>12276.6899103868</v>
      </c>
      <c r="J10" s="63">
        <f t="shared" si="0"/>
        <v>13942.76265987334</v>
      </c>
      <c r="K10" s="63">
        <f t="shared" si="0"/>
        <v>15459.98885452285</v>
      </c>
      <c r="L10" s="63">
        <f t="shared" si="0"/>
        <v>16957.2838400564</v>
      </c>
      <c r="M10" s="63">
        <f t="shared" si="0"/>
        <v>18527.694972060359</v>
      </c>
      <c r="N10" s="63">
        <f t="shared" si="0"/>
        <v>20237.861145736424</v>
      </c>
      <c r="O10" s="63">
        <f t="shared" ref="O10:Q10" si="4">O31*O$49/O$42</f>
        <v>22035.876845331775</v>
      </c>
      <c r="P10" s="63">
        <f t="shared" si="4"/>
        <v>23791.665516065888</v>
      </c>
      <c r="Q10" s="62">
        <f t="shared" si="4"/>
        <v>25424.821890696534</v>
      </c>
    </row>
    <row r="11" spans="3:17" ht="15.5">
      <c r="C11" s="65" t="s">
        <v>143</v>
      </c>
      <c r="D11" s="64">
        <f>(0.75*'[5]Table 1'!P12+0.25*'[5]Table 1'!Q12)*D$49/D$55</f>
        <v>1495.1653545175366</v>
      </c>
      <c r="E11" s="63">
        <f>(0.75*'[5]Table 1'!Q12+0.25*'[5]Table 1'!R12)*E$49/E$55</f>
        <v>1506.2133858058339</v>
      </c>
      <c r="F11" s="63">
        <f>(0.75*'[5]Table 1'!R12+0.25*'[5]Table 1'!S12)*F$49/F$55</f>
        <v>1568.6086238834987</v>
      </c>
      <c r="G11" s="63">
        <f>(0.75*'[5]Table 1'!S12+0.25*'[5]Table 1'!T12)*G$49/G$55</f>
        <v>1647.3691558300352</v>
      </c>
      <c r="H11" s="63">
        <f>'[5]Table 1'!T12*H$49/H$55</f>
        <v>1688.8649991130035</v>
      </c>
      <c r="I11" s="63">
        <f t="shared" si="0"/>
        <v>1670.1273281668421</v>
      </c>
      <c r="J11" s="63">
        <f t="shared" si="0"/>
        <v>1849.4270604734834</v>
      </c>
      <c r="K11" s="63">
        <f t="shared" si="0"/>
        <v>2010.6830653129637</v>
      </c>
      <c r="L11" s="63">
        <f t="shared" si="0"/>
        <v>2164.3147765769313</v>
      </c>
      <c r="M11" s="63">
        <f t="shared" si="0"/>
        <v>2319.0604122491018</v>
      </c>
      <c r="N11" s="63">
        <f t="shared" si="0"/>
        <v>2485.9818110633505</v>
      </c>
      <c r="O11" s="63">
        <f t="shared" ref="O11:Q11" si="5">O32*O$49/O$42</f>
        <v>2656.8061677107398</v>
      </c>
      <c r="P11" s="63">
        <f t="shared" si="5"/>
        <v>2815.8290149702575</v>
      </c>
      <c r="Q11" s="62">
        <f t="shared" si="5"/>
        <v>2954.2633367198487</v>
      </c>
    </row>
    <row r="12" spans="3:17" ht="15.5">
      <c r="C12" s="65" t="s">
        <v>142</v>
      </c>
      <c r="D12" s="64">
        <f>(0.75*'[5]Table 1'!P13+0.25*'[5]Table 1'!Q13)*D$49/D$55</f>
        <v>5951.3260438251782</v>
      </c>
      <c r="E12" s="63">
        <f>(0.75*'[5]Table 1'!Q13+0.25*'[5]Table 1'!R13)*E$49/E$55</f>
        <v>6037.6007019969684</v>
      </c>
      <c r="F12" s="63">
        <f>(0.75*'[5]Table 1'!R13+0.25*'[5]Table 1'!S13)*F$49/F$55</f>
        <v>6149.8127395777929</v>
      </c>
      <c r="G12" s="63">
        <f>(0.75*'[5]Table 1'!S13+0.25*'[5]Table 1'!T13)*G$49/G$55</f>
        <v>6382.8054625320747</v>
      </c>
      <c r="H12" s="63">
        <f>'[5]Table 1'!T13*H$49/H$55</f>
        <v>6531.5075394713504</v>
      </c>
      <c r="I12" s="63">
        <f t="shared" si="0"/>
        <v>6768.6042319755888</v>
      </c>
      <c r="J12" s="63">
        <f t="shared" si="0"/>
        <v>7682.9985348370355</v>
      </c>
      <c r="K12" s="63">
        <f t="shared" si="0"/>
        <v>8520.9647600664885</v>
      </c>
      <c r="L12" s="63">
        <f t="shared" si="0"/>
        <v>9350.0123926850356</v>
      </c>
      <c r="M12" s="63">
        <f t="shared" si="0"/>
        <v>10229.515572649487</v>
      </c>
      <c r="N12" s="63">
        <f t="shared" si="0"/>
        <v>11200.866125596429</v>
      </c>
      <c r="O12" s="63">
        <f t="shared" ref="O12:Q12" si="6">O33*O$49/O$42</f>
        <v>12234.62830045179</v>
      </c>
      <c r="P12" s="63">
        <f t="shared" si="6"/>
        <v>13261.201613263529</v>
      </c>
      <c r="Q12" s="62">
        <f t="shared" si="6"/>
        <v>14237.753174850885</v>
      </c>
    </row>
    <row r="13" spans="3:17" ht="15.5">
      <c r="C13" s="65" t="s">
        <v>141</v>
      </c>
      <c r="D13" s="64">
        <f>(0.75*'[5]Table 1'!P14+0.25*'[5]Table 1'!Q14)*D$49/D$55</f>
        <v>8299.0947153984689</v>
      </c>
      <c r="E13" s="63">
        <f>(0.75*'[5]Table 1'!Q14+0.25*'[5]Table 1'!R14)*E$49/E$55</f>
        <v>8353.0310420932274</v>
      </c>
      <c r="F13" s="63">
        <f>(0.75*'[5]Table 1'!R14+0.25*'[5]Table 1'!S14)*F$49/F$55</f>
        <v>7912.3526829655984</v>
      </c>
      <c r="G13" s="63">
        <f>(0.75*'[5]Table 1'!S14+0.25*'[5]Table 1'!T14)*G$49/G$55</f>
        <v>7129.4883660244423</v>
      </c>
      <c r="H13" s="63">
        <f>'[5]Table 1'!T14*H$49/H$55</f>
        <v>7306.1195671456444</v>
      </c>
      <c r="I13" s="63">
        <f t="shared" si="0"/>
        <v>8736.9852171600814</v>
      </c>
      <c r="J13" s="63">
        <f t="shared" si="0"/>
        <v>10000.842357002504</v>
      </c>
      <c r="K13" s="63">
        <f t="shared" si="0"/>
        <v>11172.059786187447</v>
      </c>
      <c r="L13" s="63">
        <f t="shared" si="0"/>
        <v>12361.231772460624</v>
      </c>
      <c r="M13" s="63">
        <f t="shared" si="0"/>
        <v>13642.028149734131</v>
      </c>
      <c r="N13" s="63">
        <f t="shared" si="0"/>
        <v>15066.310633716508</v>
      </c>
      <c r="O13" s="63">
        <f t="shared" ref="O13:Q13" si="7">O34*O$49/O$42</f>
        <v>16595.744041570168</v>
      </c>
      <c r="P13" s="63">
        <f t="shared" si="7"/>
        <v>18136.663020855329</v>
      </c>
      <c r="Q13" s="62">
        <f t="shared" si="7"/>
        <v>19629.141982054414</v>
      </c>
    </row>
    <row r="14" spans="3:17" ht="15.5">
      <c r="C14" s="65" t="s">
        <v>140</v>
      </c>
      <c r="D14" s="64">
        <f>(0.75*'[5]Table 1'!P15+0.25*'[5]Table 1'!Q15)*D$49/D$55</f>
        <v>8256.3824104977957</v>
      </c>
      <c r="E14" s="63">
        <f>(0.75*'[5]Table 1'!Q15+0.25*'[5]Table 1'!R15)*E$49/E$55</f>
        <v>8411.076140080304</v>
      </c>
      <c r="F14" s="63">
        <f>(0.75*'[5]Table 1'!R15+0.25*'[5]Table 1'!S15)*F$49/F$55</f>
        <v>8509.4985969223999</v>
      </c>
      <c r="G14" s="63">
        <f>(0.75*'[5]Table 1'!S15+0.25*'[5]Table 1'!T15)*G$49/G$55</f>
        <v>8727.7453427854853</v>
      </c>
      <c r="H14" s="63">
        <f>'[5]Table 1'!T15*H$49/H$55</f>
        <v>9001.132280763999</v>
      </c>
      <c r="I14" s="63">
        <f t="shared" si="0"/>
        <v>9250.4937778798958</v>
      </c>
      <c r="J14" s="63">
        <f t="shared" si="0"/>
        <v>10373.598694867453</v>
      </c>
      <c r="K14" s="63">
        <f t="shared" si="0"/>
        <v>11389.32816472072</v>
      </c>
      <c r="L14" s="63">
        <f t="shared" si="0"/>
        <v>12373.695472472191</v>
      </c>
      <c r="M14" s="63">
        <f t="shared" si="0"/>
        <v>13402.7979783479</v>
      </c>
      <c r="N14" s="63">
        <f t="shared" si="0"/>
        <v>14511.883885227357</v>
      </c>
      <c r="O14" s="63">
        <f t="shared" ref="O14:Q14" si="8">O35*O$49/O$42</f>
        <v>15673.377282759975</v>
      </c>
      <c r="P14" s="63">
        <f t="shared" si="8"/>
        <v>16796.887325254513</v>
      </c>
      <c r="Q14" s="62">
        <f t="shared" si="8"/>
        <v>17829.656079298093</v>
      </c>
    </row>
    <row r="15" spans="3:17" ht="15.5">
      <c r="C15" s="65" t="s">
        <v>139</v>
      </c>
      <c r="D15" s="64">
        <f>(0.75*'[5]Table 1'!P16+0.25*'[5]Table 1'!Q16)*D$49/D$55</f>
        <v>28561.859096876829</v>
      </c>
      <c r="E15" s="63">
        <f>(0.75*'[5]Table 1'!Q16+0.25*'[5]Table 1'!R16)*E$49/E$55</f>
        <v>28909.190331587204</v>
      </c>
      <c r="F15" s="63">
        <f>(0.75*'[5]Table 1'!R16+0.25*'[5]Table 1'!S16)*F$49/F$55</f>
        <v>29866.100495815223</v>
      </c>
      <c r="G15" s="63">
        <f>(0.75*'[5]Table 1'!S16+0.25*'[5]Table 1'!T16)*G$49/G$55</f>
        <v>30597.109787036636</v>
      </c>
      <c r="H15" s="63">
        <f>'[5]Table 1'!T16*H$49/H$55</f>
        <v>31268.154219147302</v>
      </c>
      <c r="I15" s="63">
        <f t="shared" si="0"/>
        <v>33081.820700328441</v>
      </c>
      <c r="J15" s="63">
        <f t="shared" si="0"/>
        <v>38010.674979995572</v>
      </c>
      <c r="K15" s="63">
        <f t="shared" si="0"/>
        <v>42614.414177809813</v>
      </c>
      <c r="L15" s="63">
        <f t="shared" si="0"/>
        <v>47279.625184351942</v>
      </c>
      <c r="M15" s="63">
        <f t="shared" si="0"/>
        <v>52288.193825974857</v>
      </c>
      <c r="N15" s="63">
        <f t="shared" si="0"/>
        <v>57817.294990918323</v>
      </c>
      <c r="O15" s="63">
        <f t="shared" ref="O15:Q15" si="9">O36*O$49/O$42</f>
        <v>63751.156688431394</v>
      </c>
      <c r="P15" s="63">
        <f t="shared" si="9"/>
        <v>69727.758052501144</v>
      </c>
      <c r="Q15" s="62">
        <f t="shared" si="9"/>
        <v>75513.623241526439</v>
      </c>
    </row>
    <row r="16" spans="3:17" ht="15.5">
      <c r="C16" s="65" t="s">
        <v>138</v>
      </c>
      <c r="D16" s="64">
        <f>(0.75*SUM('[5]Table 1'!P19:P20)+0.25*SUM('[5]Table 1'!Q19:Q20))*D$49/D$55</f>
        <v>5822.954446129198</v>
      </c>
      <c r="E16" s="63">
        <f>(0.75*SUM('[5]Table 1'!Q19:Q20)+0.25*SUM('[5]Table 1'!R19:R20))*E$49/E$55</f>
        <v>6072.883016459702</v>
      </c>
      <c r="F16" s="63">
        <f>(0.75*SUM('[5]Table 1'!R19:R20)+0.25*SUM('[5]Table 1'!S19:S20))*F$49/F$55</f>
        <v>6260.8886524952768</v>
      </c>
      <c r="G16" s="63">
        <f>(0.75*SUM('[5]Table 1'!S19:S20)+0.25*SUM('[5]Table 1'!T19:T20))*G$49/G$55</f>
        <v>6458.1404340451445</v>
      </c>
      <c r="H16" s="63">
        <f>SUM('[5]Table 1'!T19:T20)*H$49/H$55</f>
        <v>6639.5316657796702</v>
      </c>
      <c r="I16" s="63">
        <f t="shared" si="0"/>
        <v>6713.0005005824405</v>
      </c>
      <c r="J16" s="63">
        <f t="shared" si="0"/>
        <v>7518.5253252623879</v>
      </c>
      <c r="K16" s="63">
        <f t="shared" si="0"/>
        <v>8254.7601804020069</v>
      </c>
      <c r="L16" s="63">
        <f t="shared" si="0"/>
        <v>8967.5116355393238</v>
      </c>
      <c r="M16" s="63">
        <f t="shared" si="0"/>
        <v>9706.3380828848258</v>
      </c>
      <c r="N16" s="63">
        <f t="shared" si="0"/>
        <v>10487.077306821784</v>
      </c>
      <c r="O16" s="63">
        <f t="shared" ref="O16:Q16" si="10">O37*O$49/O$42</f>
        <v>11296.659637354172</v>
      </c>
      <c r="P16" s="63">
        <f t="shared" si="10"/>
        <v>12068.425298056658</v>
      </c>
      <c r="Q16" s="62">
        <f t="shared" si="10"/>
        <v>12763.453813560409</v>
      </c>
    </row>
    <row r="17" spans="3:24" ht="15.5">
      <c r="C17" s="65" t="s">
        <v>137</v>
      </c>
      <c r="D17" s="64">
        <f>(0.75*'[5]Table 1'!P21+0.25*'[5]Table 1'!Q21)*D$49/D$55</f>
        <v>1512.7665790645176</v>
      </c>
      <c r="E17" s="63">
        <f>(0.75*'[5]Table 1'!Q21+0.25*'[5]Table 1'!R21)*E$49/E$55</f>
        <v>1520.5539394261707</v>
      </c>
      <c r="F17" s="63">
        <f>(0.75*'[5]Table 1'!R21+0.25*'[5]Table 1'!S21)*F$49/F$55</f>
        <v>1437.213946407938</v>
      </c>
      <c r="G17" s="63">
        <f>(0.75*'[5]Table 1'!S21+0.25*'[5]Table 1'!T21)*G$49/G$55</f>
        <v>1397.8081735020803</v>
      </c>
      <c r="H17" s="63">
        <f>'[5]Table 1'!T21*H$49/H$55</f>
        <v>1453.4953580509728</v>
      </c>
      <c r="I17" s="63">
        <f t="shared" si="0"/>
        <v>1486.3757741474112</v>
      </c>
      <c r="J17" s="63">
        <f t="shared" si="0"/>
        <v>1615.9615887903738</v>
      </c>
      <c r="K17" s="63">
        <f t="shared" si="0"/>
        <v>1725.0971261435864</v>
      </c>
      <c r="L17" s="63">
        <f t="shared" si="0"/>
        <v>1822.9742579609942</v>
      </c>
      <c r="M17" s="63">
        <f t="shared" si="0"/>
        <v>1920.3929202244194</v>
      </c>
      <c r="N17" s="63">
        <f t="shared" si="0"/>
        <v>2024.6792926057403</v>
      </c>
      <c r="O17" s="63">
        <f t="shared" ref="O17:Q17" si="11">O38*O$49/O$42</f>
        <v>2128.1313312560715</v>
      </c>
      <c r="P17" s="63">
        <f t="shared" si="11"/>
        <v>2218.3245983131533</v>
      </c>
      <c r="Q17" s="62">
        <f t="shared" si="11"/>
        <v>2289.0131126005417</v>
      </c>
    </row>
    <row r="18" spans="3:24" ht="15.5">
      <c r="C18" s="65" t="s">
        <v>136</v>
      </c>
      <c r="D18" s="64">
        <f>(0.75*'[5]Table 1'!P22+0.25*'[5]Table 1'!Q22)*D$49/D$55</f>
        <v>26668.436701609604</v>
      </c>
      <c r="E18" s="63">
        <f>(0.75*'[5]Table 1'!Q22+0.25*'[5]Table 1'!R22)*E$49/E$55</f>
        <v>28198.080974286702</v>
      </c>
      <c r="F18" s="63">
        <f>(0.75*'[5]Table 1'!R22+0.25*'[5]Table 1'!S22)*F$49/F$55</f>
        <v>29138.462960585442</v>
      </c>
      <c r="G18" s="63">
        <f>(0.75*'[5]Table 1'!S22+0.25*'[5]Table 1'!T22)*G$49/G$55</f>
        <v>29915.53941054524</v>
      </c>
      <c r="H18" s="63">
        <f>'[5]Table 1'!T22*H$49/H$55</f>
        <v>30679.730116492225</v>
      </c>
      <c r="I18" s="63">
        <f t="shared" si="0"/>
        <v>32674.276224515103</v>
      </c>
      <c r="J18" s="63">
        <f t="shared" si="0"/>
        <v>38249.46589661386</v>
      </c>
      <c r="K18" s="63">
        <f t="shared" si="0"/>
        <v>43413.822071484989</v>
      </c>
      <c r="L18" s="63">
        <f t="shared" si="0"/>
        <v>48736.354321777697</v>
      </c>
      <c r="M18" s="63">
        <f t="shared" si="0"/>
        <v>54534.129647211186</v>
      </c>
      <c r="N18" s="63">
        <f t="shared" si="0"/>
        <v>61001.028461400587</v>
      </c>
      <c r="O18" s="63">
        <f t="shared" ref="O18:Q18" si="12">O39*O$49/O$42</f>
        <v>68032.854157641414</v>
      </c>
      <c r="P18" s="63">
        <f t="shared" si="12"/>
        <v>75252.445650380061</v>
      </c>
      <c r="Q18" s="62">
        <f t="shared" si="12"/>
        <v>82405.119321117585</v>
      </c>
    </row>
    <row r="19" spans="3:24" ht="15.5">
      <c r="C19" s="65" t="s">
        <v>135</v>
      </c>
      <c r="D19" s="64">
        <f>(0.75*'[5]Table 1'!P23+0.25*'[5]Table 1'!Q23)*D$49/D$55</f>
        <v>8888.618396225349</v>
      </c>
      <c r="E19" s="63">
        <f>(0.75*'[5]Table 1'!Q23+0.25*'[5]Table 1'!R23)*E$49/E$55</f>
        <v>9151.7771159624535</v>
      </c>
      <c r="F19" s="63">
        <f>(0.75*'[5]Table 1'!R23+0.25*'[5]Table 1'!S23)*F$49/F$55</f>
        <v>9393.5906192493694</v>
      </c>
      <c r="G19" s="63">
        <f>(0.75*'[5]Table 1'!S23+0.25*'[5]Table 1'!T23)*G$49/G$55</f>
        <v>9887.1038866901526</v>
      </c>
      <c r="H19" s="63">
        <f>'[5]Table 1'!T23*H$49/H$55</f>
        <v>10276.343918159777</v>
      </c>
      <c r="I19" s="63">
        <f t="shared" si="0"/>
        <v>10633.000454998797</v>
      </c>
      <c r="J19" s="63">
        <f t="shared" si="0"/>
        <v>12413.934939587376</v>
      </c>
      <c r="K19" s="63">
        <f t="shared" si="0"/>
        <v>14020.454582858565</v>
      </c>
      <c r="L19" s="63">
        <f t="shared" si="0"/>
        <v>15666.191071037731</v>
      </c>
      <c r="M19" s="63">
        <f t="shared" si="0"/>
        <v>17441.780698241859</v>
      </c>
      <c r="N19" s="63">
        <f t="shared" si="0"/>
        <v>19418.376778164456</v>
      </c>
      <c r="O19" s="63">
        <f t="shared" ref="O19:Q19" si="13">O40*O$49/O$42</f>
        <v>21553.895157994051</v>
      </c>
      <c r="P19" s="63">
        <f t="shared" si="13"/>
        <v>23726.853749697326</v>
      </c>
      <c r="Q19" s="62">
        <f t="shared" si="13"/>
        <v>25856.539512394465</v>
      </c>
    </row>
    <row r="20" spans="3:24" ht="16" thickBot="1">
      <c r="C20" s="61" t="s">
        <v>134</v>
      </c>
      <c r="D20" s="60">
        <f>(0.75*'[5]Table 1'!P24+0.25*'[5]Table 1'!Q24)*D$49/D$55</f>
        <v>4698.5882220680587</v>
      </c>
      <c r="E20" s="57">
        <f>(0.75*'[5]Table 1'!Q24+0.25*'[5]Table 1'!R24)*E$49/E$55</f>
        <v>4950.9054165447924</v>
      </c>
      <c r="F20" s="57">
        <f>(0.75*'[5]Table 1'!R24+0.25*'[5]Table 1'!S24)*F$49/F$55</f>
        <v>4737.8843668421277</v>
      </c>
      <c r="G20" s="57">
        <f>(0.75*'[5]Table 1'!S24+0.25*'[5]Table 1'!T24)*G$49/G$55</f>
        <v>4778.3261282419289</v>
      </c>
      <c r="H20" s="57">
        <f>'[5]Table 1'!T24*H$49/H$55</f>
        <v>4993.7006682041274</v>
      </c>
      <c r="I20" s="57">
        <f t="shared" si="0"/>
        <v>5026.3748783176934</v>
      </c>
      <c r="J20" s="57">
        <f t="shared" si="0"/>
        <v>5514.1642285238431</v>
      </c>
      <c r="K20" s="57">
        <f t="shared" si="0"/>
        <v>5952.6035181742536</v>
      </c>
      <c r="L20" s="57">
        <f t="shared" si="0"/>
        <v>6369.2131101009381</v>
      </c>
      <c r="M20" s="57">
        <f t="shared" si="0"/>
        <v>6797.4137440608201</v>
      </c>
      <c r="N20" s="57">
        <f t="shared" si="0"/>
        <v>7257.1810169575283</v>
      </c>
      <c r="O20" s="57">
        <f t="shared" ref="O20:Q20" si="14">O41*O$49/O$42</f>
        <v>7724.4620891624099</v>
      </c>
      <c r="P20" s="57">
        <f t="shared" si="14"/>
        <v>8153.6679461684635</v>
      </c>
      <c r="Q20" s="59">
        <f t="shared" si="14"/>
        <v>8519.8963685211256</v>
      </c>
    </row>
    <row r="21" spans="3:24" ht="32" thickTop="1" thickBot="1">
      <c r="C21" s="71" t="s">
        <v>128</v>
      </c>
      <c r="D21" s="68">
        <f t="shared" ref="D21:N21" si="15">SUM(D7:D20)</f>
        <v>207708.76531700607</v>
      </c>
      <c r="E21" s="67">
        <f t="shared" si="15"/>
        <v>214009.77237216473</v>
      </c>
      <c r="F21" s="67">
        <f t="shared" si="15"/>
        <v>221569.58034835453</v>
      </c>
      <c r="G21" s="67">
        <f t="shared" si="15"/>
        <v>229935.22222705462</v>
      </c>
      <c r="H21" s="67">
        <f t="shared" si="15"/>
        <v>237630.24351014139</v>
      </c>
      <c r="I21" s="67">
        <f t="shared" si="15"/>
        <v>244174.00000000006</v>
      </c>
      <c r="J21" s="67">
        <f t="shared" si="15"/>
        <v>281810.39366258029</v>
      </c>
      <c r="K21" s="67">
        <f t="shared" si="15"/>
        <v>316625.86852709384</v>
      </c>
      <c r="L21" s="67">
        <f t="shared" si="15"/>
        <v>352050.24439517362</v>
      </c>
      <c r="M21" s="67">
        <f t="shared" si="15"/>
        <v>390182.48149158235</v>
      </c>
      <c r="N21" s="67">
        <f t="shared" si="15"/>
        <v>432408.7929017563</v>
      </c>
      <c r="O21" s="67">
        <f t="shared" ref="O21:Q21" si="16">SUM(O7:O20)</f>
        <v>477897.254681591</v>
      </c>
      <c r="P21" s="67">
        <f t="shared" si="16"/>
        <v>523956.44741552987</v>
      </c>
      <c r="Q21" s="66">
        <f t="shared" si="16"/>
        <v>568836.40722784738</v>
      </c>
    </row>
    <row r="22" spans="3:24" ht="16.5" thickTop="1" thickBot="1">
      <c r="C22" s="56" t="s">
        <v>149</v>
      </c>
      <c r="D22" s="55">
        <f>(0.75*'[5]Table 1'!P27+0.25*'[5]Table 1'!Q27)*D$49/D$55</f>
        <v>207709</v>
      </c>
      <c r="E22" s="40">
        <f>(0.75*'[5]Table 1'!Q27+0.25*'[5]Table 1'!R27)*E$49/E$55</f>
        <v>214010</v>
      </c>
      <c r="F22" s="40">
        <f>(0.75*'[5]Table 1'!R27+0.25*'[5]Table 1'!S27)*F$49/F$55</f>
        <v>221568</v>
      </c>
      <c r="G22" s="40">
        <f>(0.75*'[5]Table 1'!S27+0.25*'[5]Table 1'!T27)*G$49/G$55</f>
        <v>229935</v>
      </c>
      <c r="H22" s="40">
        <f>'[5]Table 1'!T27*H$49/H$55</f>
        <v>237632</v>
      </c>
      <c r="I22" s="40">
        <f t="shared" ref="I22:N22" si="17">I49</f>
        <v>244174</v>
      </c>
      <c r="J22" s="40">
        <f t="shared" si="17"/>
        <v>281810.39366258023</v>
      </c>
      <c r="K22" s="40">
        <f t="shared" si="17"/>
        <v>316625.86852709384</v>
      </c>
      <c r="L22" s="40">
        <f t="shared" si="17"/>
        <v>352050.24439517362</v>
      </c>
      <c r="M22" s="40">
        <f t="shared" si="17"/>
        <v>390182.48149158235</v>
      </c>
      <c r="N22" s="40">
        <f t="shared" si="17"/>
        <v>432408.7929017563</v>
      </c>
      <c r="O22" s="40">
        <f t="shared" ref="O22:Q22" si="18">O49</f>
        <v>477897.25468159094</v>
      </c>
      <c r="P22" s="40">
        <f t="shared" si="18"/>
        <v>523956.44741552987</v>
      </c>
      <c r="Q22" s="39">
        <f t="shared" si="18"/>
        <v>568836.40722784738</v>
      </c>
    </row>
    <row r="23" spans="3:24" ht="13" thickTop="1"/>
    <row r="24" spans="3:24" ht="13" thickBot="1"/>
    <row r="25" spans="3:24" ht="16" thickTop="1">
      <c r="C25" s="52" t="s">
        <v>148</v>
      </c>
      <c r="D25" s="50"/>
      <c r="E25" s="50"/>
      <c r="F25" s="50"/>
      <c r="G25" s="50"/>
      <c r="H25" s="50"/>
      <c r="I25" s="50"/>
      <c r="J25" s="51"/>
      <c r="K25" s="51"/>
      <c r="L25" s="51"/>
      <c r="M25" s="51"/>
      <c r="N25" s="51"/>
      <c r="O25" s="51"/>
      <c r="P25" s="51"/>
      <c r="Q25" s="54"/>
    </row>
    <row r="26" spans="3:24" ht="13.5" thickBot="1">
      <c r="C26" s="70"/>
      <c r="D26" s="47" t="s">
        <v>48</v>
      </c>
      <c r="E26" s="47" t="s">
        <v>49</v>
      </c>
      <c r="F26" s="47" t="s">
        <v>50</v>
      </c>
      <c r="G26" s="47" t="s">
        <v>51</v>
      </c>
      <c r="H26" s="47" t="s">
        <v>52</v>
      </c>
      <c r="I26" s="43" t="s">
        <v>53</v>
      </c>
      <c r="J26" s="47" t="s">
        <v>58</v>
      </c>
      <c r="K26" s="47" t="s">
        <v>63</v>
      </c>
      <c r="L26" s="47" t="s">
        <v>68</v>
      </c>
      <c r="M26" s="47" t="s">
        <v>73</v>
      </c>
      <c r="N26" s="47" t="s">
        <v>78</v>
      </c>
      <c r="O26" s="47" t="s">
        <v>83</v>
      </c>
      <c r="P26" s="47" t="s">
        <v>88</v>
      </c>
      <c r="Q26" s="46" t="s">
        <v>93</v>
      </c>
    </row>
    <row r="27" spans="3:24" ht="14" thickTop="1" thickBot="1">
      <c r="C27" s="45"/>
      <c r="D27" s="44" t="s">
        <v>129</v>
      </c>
      <c r="E27" s="43" t="s">
        <v>129</v>
      </c>
      <c r="F27" s="43" t="s">
        <v>129</v>
      </c>
      <c r="G27" s="43" t="s">
        <v>129</v>
      </c>
      <c r="H27" s="43" t="s">
        <v>129</v>
      </c>
      <c r="I27" s="44" t="s">
        <v>131</v>
      </c>
      <c r="J27" s="44" t="s">
        <v>131</v>
      </c>
      <c r="K27" s="44" t="s">
        <v>131</v>
      </c>
      <c r="L27" s="44" t="s">
        <v>131</v>
      </c>
      <c r="M27" s="44" t="s">
        <v>131</v>
      </c>
      <c r="N27" s="44" t="s">
        <v>131</v>
      </c>
      <c r="O27" s="44" t="s">
        <v>131</v>
      </c>
      <c r="P27" s="44" t="s">
        <v>131</v>
      </c>
      <c r="Q27" s="46" t="s">
        <v>131</v>
      </c>
    </row>
    <row r="28" spans="3:24" ht="16" thickTop="1">
      <c r="C28" s="69" t="s">
        <v>147</v>
      </c>
      <c r="D28" s="68">
        <f t="shared" ref="D28:H41" si="19">D7</f>
        <v>5126.4153200566743</v>
      </c>
      <c r="E28" s="67">
        <f t="shared" si="19"/>
        <v>5347.433105538862</v>
      </c>
      <c r="F28" s="67">
        <f t="shared" si="19"/>
        <v>5517.2218696696809</v>
      </c>
      <c r="G28" s="67">
        <f t="shared" si="19"/>
        <v>5858.7940677597526</v>
      </c>
      <c r="H28" s="67">
        <f t="shared" si="19"/>
        <v>6136.2973212701791</v>
      </c>
      <c r="I28" s="67">
        <f>$F28*Population!I25/Population!$F25</f>
        <v>5848.4150927518922</v>
      </c>
      <c r="J28" s="67">
        <f>$F28*Population!J25/Population!$F25</f>
        <v>6147.6849876596852</v>
      </c>
      <c r="K28" s="67">
        <f>$F28*Population!K25/Population!$F25</f>
        <v>6380.5940680462181</v>
      </c>
      <c r="L28" s="67">
        <f>$F28*Population!L25/Population!$F25</f>
        <v>6570.1031771098314</v>
      </c>
      <c r="M28" s="67">
        <f>$F28*Population!M25/Population!$F25</f>
        <v>6718.9353182960394</v>
      </c>
      <c r="N28" s="67">
        <f>$F28*Population!N25/Population!$F25</f>
        <v>6832.7447712764324</v>
      </c>
      <c r="O28" s="67">
        <f>$F28*Population!O25/Population!$F25</f>
        <v>6927.3735005380504</v>
      </c>
      <c r="P28" s="67">
        <f>$F28*Population!P25/Population!$F25</f>
        <v>7003.7644336443436</v>
      </c>
      <c r="Q28" s="66">
        <f>$F28*Population!Q25/Population!$F25</f>
        <v>7068.6672178814033</v>
      </c>
    </row>
    <row r="29" spans="3:24" ht="15.5">
      <c r="C29" s="65" t="s">
        <v>146</v>
      </c>
      <c r="D29" s="64">
        <f t="shared" si="19"/>
        <v>74067.126308665378</v>
      </c>
      <c r="E29" s="63">
        <f t="shared" si="19"/>
        <v>76221.86351477119</v>
      </c>
      <c r="F29" s="63">
        <f t="shared" si="19"/>
        <v>81405.32408952796</v>
      </c>
      <c r="G29" s="63">
        <f t="shared" ref="G29:H29" si="20">G8</f>
        <v>86077.205105901798</v>
      </c>
      <c r="H29" s="63">
        <f t="shared" si="20"/>
        <v>89027.688486783751</v>
      </c>
      <c r="I29" s="63">
        <f>$F29*Population!I26/Population!$F26</f>
        <v>85941.417283271803</v>
      </c>
      <c r="J29" s="63">
        <f>$F29*Population!J26/Population!$F26</f>
        <v>92258.769961887359</v>
      </c>
      <c r="K29" s="63">
        <f>$F29*Population!K26/Population!$F26</f>
        <v>97351.053820548754</v>
      </c>
      <c r="L29" s="63">
        <f>$F29*Population!L26/Population!$F26</f>
        <v>102051.2074829776</v>
      </c>
      <c r="M29" s="63">
        <f>$F29*Population!M26/Population!$F26</f>
        <v>106251.05710193733</v>
      </c>
      <c r="N29" s="63">
        <f>$F29*Population!N26/Population!$F26</f>
        <v>110110.15910210188</v>
      </c>
      <c r="O29" s="63">
        <f>$F29*Population!O26/Population!$F26</f>
        <v>113743.79041019717</v>
      </c>
      <c r="P29" s="63">
        <f>$F29*Population!P26/Population!$F26</f>
        <v>117149.3107410434</v>
      </c>
      <c r="Q29" s="62">
        <f>$F29*Population!Q26/Population!$F26</f>
        <v>120423.67875608953</v>
      </c>
      <c r="R29" s="63"/>
      <c r="S29" s="63"/>
      <c r="T29" s="63"/>
      <c r="U29" s="63"/>
      <c r="V29" s="63"/>
      <c r="W29" s="63"/>
      <c r="X29" s="63"/>
    </row>
    <row r="30" spans="3:24" ht="15.5">
      <c r="C30" s="65" t="s">
        <v>145</v>
      </c>
      <c r="D30" s="64">
        <f t="shared" si="19"/>
        <v>17522.605744004373</v>
      </c>
      <c r="E30" s="63">
        <f t="shared" si="19"/>
        <v>18408.490663972134</v>
      </c>
      <c r="F30" s="63">
        <f t="shared" si="19"/>
        <v>18451.921623290476</v>
      </c>
      <c r="G30" s="63">
        <f t="shared" ref="G30:H30" si="21">G9</f>
        <v>19098.19307325418</v>
      </c>
      <c r="H30" s="63">
        <f t="shared" si="21"/>
        <v>20007.297735201941</v>
      </c>
      <c r="I30" s="63">
        <f>$F30*Population!I27/Population!$F27</f>
        <v>19549.313125796893</v>
      </c>
      <c r="J30" s="63">
        <f>$F30*Population!J27/Population!$F27</f>
        <v>20606.371681279437</v>
      </c>
      <c r="K30" s="63">
        <f>$F30*Population!K27/Population!$F27</f>
        <v>21429.095199580832</v>
      </c>
      <c r="L30" s="63">
        <f>$F30*Population!L27/Population!$F27</f>
        <v>22127.404651450077</v>
      </c>
      <c r="M30" s="63">
        <f>$F30*Population!M27/Population!$F27</f>
        <v>22688.279792916335</v>
      </c>
      <c r="N30" s="63">
        <f>$F30*Population!N27/Population!$F27</f>
        <v>23149.940502134345</v>
      </c>
      <c r="O30" s="63">
        <f>$F30*Population!O27/Population!$F27</f>
        <v>23538.325681056849</v>
      </c>
      <c r="P30" s="63">
        <f>$F30*Population!P27/Population!$F27</f>
        <v>23855.294392534932</v>
      </c>
      <c r="Q30" s="62">
        <f>$F30*Population!Q27/Population!$F27</f>
        <v>24122.72844730064</v>
      </c>
      <c r="R30" s="63"/>
      <c r="S30" s="63"/>
      <c r="T30" s="63"/>
      <c r="U30" s="63"/>
      <c r="V30" s="63"/>
      <c r="W30" s="63"/>
      <c r="X30" s="63"/>
    </row>
    <row r="31" spans="3:24" ht="15.5">
      <c r="C31" s="65" t="s">
        <v>144</v>
      </c>
      <c r="D31" s="64">
        <f t="shared" si="19"/>
        <v>10837.425978067073</v>
      </c>
      <c r="E31" s="63">
        <f t="shared" si="19"/>
        <v>10920.673023639216</v>
      </c>
      <c r="F31" s="63">
        <f t="shared" si="19"/>
        <v>11220.699081121729</v>
      </c>
      <c r="G31" s="63">
        <f t="shared" ref="G31:H31" si="22">G10</f>
        <v>11979.593832905666</v>
      </c>
      <c r="H31" s="63">
        <f t="shared" si="22"/>
        <v>12620.379634557388</v>
      </c>
      <c r="I31" s="63">
        <f>$F31*Population!I28/Population!$F28</f>
        <v>11798.035517264481</v>
      </c>
      <c r="J31" s="63">
        <f>$F31*Population!J28/Population!$F28</f>
        <v>12324.656740980427</v>
      </c>
      <c r="K31" s="63">
        <f>$F31*Population!K28/Population!$F28</f>
        <v>12722.481186685096</v>
      </c>
      <c r="L31" s="63">
        <f>$F31*Population!L28/Population!$F28</f>
        <v>13041.877206285068</v>
      </c>
      <c r="M31" s="63">
        <f>$F31*Population!M28/Population!$F28</f>
        <v>13272.395165902448</v>
      </c>
      <c r="N31" s="63">
        <f>$F31*Population!N28/Population!$F28</f>
        <v>13443.22499590454</v>
      </c>
      <c r="O31" s="63">
        <f>$F31*Population!O28/Population!$F28</f>
        <v>13567.878628917126</v>
      </c>
      <c r="P31" s="63">
        <f>$F31*Population!P28/Population!$F28</f>
        <v>13648.348172797123</v>
      </c>
      <c r="Q31" s="62">
        <f>$F31*Population!Q28/Population!$F28</f>
        <v>13697.961876161913</v>
      </c>
    </row>
    <row r="32" spans="3:24" ht="15.5">
      <c r="C32" s="65" t="s">
        <v>143</v>
      </c>
      <c r="D32" s="64">
        <f t="shared" si="19"/>
        <v>1495.1653545175366</v>
      </c>
      <c r="E32" s="63">
        <f t="shared" si="19"/>
        <v>1506.2133858058339</v>
      </c>
      <c r="F32" s="63">
        <f t="shared" si="19"/>
        <v>1568.6086238834987</v>
      </c>
      <c r="G32" s="63">
        <f t="shared" ref="G32:H32" si="23">G11</f>
        <v>1647.3691558300352</v>
      </c>
      <c r="H32" s="63">
        <f t="shared" si="23"/>
        <v>1688.8649991130035</v>
      </c>
      <c r="I32" s="63">
        <f>$F32*Population!I29/Population!$F29</f>
        <v>1605.0109337204576</v>
      </c>
      <c r="J32" s="63">
        <f>$F32*Population!J29/Population!$F29</f>
        <v>1634.7946417688784</v>
      </c>
      <c r="K32" s="63">
        <f>$F32*Population!K29/Population!$F29</f>
        <v>1654.6504471344922</v>
      </c>
      <c r="L32" s="63">
        <f>$F32*Population!L29/Population!$F29</f>
        <v>1664.5783498172993</v>
      </c>
      <c r="M32" s="63">
        <f>$F32*Population!M29/Population!$F29</f>
        <v>1661.2690489230301</v>
      </c>
      <c r="N32" s="63">
        <f>$F32*Population!N29/Population!$F29</f>
        <v>1651.3411462402235</v>
      </c>
      <c r="O32" s="63">
        <f>$F32*Population!O29/Population!$F29</f>
        <v>1635.8424889134481</v>
      </c>
      <c r="P32" s="63">
        <f>$F32*Population!P29/Population!$F29</f>
        <v>1615.330997547301</v>
      </c>
      <c r="Q32" s="62">
        <f>$F32*Population!Q29/Population!$F29</f>
        <v>1591.6487727034666</v>
      </c>
    </row>
    <row r="33" spans="3:17" ht="15.5">
      <c r="C33" s="65" t="s">
        <v>142</v>
      </c>
      <c r="D33" s="64">
        <f t="shared" si="19"/>
        <v>5951.3260438251782</v>
      </c>
      <c r="E33" s="63">
        <f t="shared" si="19"/>
        <v>6037.6007019969684</v>
      </c>
      <c r="F33" s="63">
        <f t="shared" si="19"/>
        <v>6149.8127395777929</v>
      </c>
      <c r="G33" s="63">
        <f t="shared" ref="G33:H33" si="24">G12</f>
        <v>6382.8054625320747</v>
      </c>
      <c r="H33" s="63">
        <f t="shared" si="24"/>
        <v>6531.5075394713504</v>
      </c>
      <c r="I33" s="63">
        <f>$F33*Population!I30/Population!$F30</f>
        <v>6504.7039319280693</v>
      </c>
      <c r="J33" s="63">
        <f>$F33*Population!J30/Population!$F30</f>
        <v>6791.3599329806138</v>
      </c>
      <c r="K33" s="63">
        <f>$F33*Population!K30/Population!$F30</f>
        <v>7012.1534285995085</v>
      </c>
      <c r="L33" s="63">
        <f>$F33*Population!L30/Population!$F30</f>
        <v>7191.1111857779861</v>
      </c>
      <c r="M33" s="63">
        <f>$F33*Population!M30/Population!$F30</f>
        <v>7327.9581319045574</v>
      </c>
      <c r="N33" s="63">
        <f>$F33*Population!N30/Population!$F30</f>
        <v>7440.3002565871757</v>
      </c>
      <c r="O33" s="63">
        <f>$F33*Population!O30/Population!$F30</f>
        <v>7533.0767645677133</v>
      </c>
      <c r="P33" s="63">
        <f>$F33*Population!P30/Population!$F30</f>
        <v>7607.4328081512149</v>
      </c>
      <c r="Q33" s="62">
        <f>$F33*Population!Q30/Population!$F30</f>
        <v>7670.7794072168308</v>
      </c>
    </row>
    <row r="34" spans="3:17" ht="15.5">
      <c r="C34" s="65" t="s">
        <v>141</v>
      </c>
      <c r="D34" s="64">
        <f t="shared" si="19"/>
        <v>8299.0947153984689</v>
      </c>
      <c r="E34" s="63">
        <f t="shared" si="19"/>
        <v>8353.0310420932274</v>
      </c>
      <c r="F34" s="63">
        <f t="shared" si="19"/>
        <v>7912.3526829655984</v>
      </c>
      <c r="G34" s="63">
        <f t="shared" ref="G34:H34" si="25">G13</f>
        <v>7129.4883660244423</v>
      </c>
      <c r="H34" s="63">
        <f t="shared" si="25"/>
        <v>7306.1195671456444</v>
      </c>
      <c r="I34" s="63">
        <f>$F34*Population!I31/Population!$F31</f>
        <v>8396.3399465403363</v>
      </c>
      <c r="J34" s="63">
        <f>$F34*Population!J31/Population!$F31</f>
        <v>8840.2099481648347</v>
      </c>
      <c r="K34" s="63">
        <f>$F34*Population!K31/Population!$F31</f>
        <v>9193.8177823917813</v>
      </c>
      <c r="L34" s="63">
        <f>$F34*Population!L31/Population!$F31</f>
        <v>9507.045374451005</v>
      </c>
      <c r="M34" s="63">
        <f>$F34*Population!M31/Population!$F31</f>
        <v>9772.5264119836447</v>
      </c>
      <c r="N34" s="63">
        <f>$F34*Population!N31/Population!$F31</f>
        <v>10007.964885652447</v>
      </c>
      <c r="O34" s="63">
        <f>$F34*Population!O31/Population!$F31</f>
        <v>10218.292763798047</v>
      </c>
      <c r="P34" s="63">
        <f>$F34*Population!P31/Population!$F31</f>
        <v>10404.294370823838</v>
      </c>
      <c r="Q34" s="62">
        <f>$F34*Population!Q31/Population!$F31</f>
        <v>10575.462030290135</v>
      </c>
    </row>
    <row r="35" spans="3:17" ht="15.5">
      <c r="C35" s="65" t="s">
        <v>140</v>
      </c>
      <c r="D35" s="64">
        <f t="shared" si="19"/>
        <v>8256.3824104977957</v>
      </c>
      <c r="E35" s="63">
        <f t="shared" si="19"/>
        <v>8411.076140080304</v>
      </c>
      <c r="F35" s="63">
        <f t="shared" si="19"/>
        <v>8509.4985969223999</v>
      </c>
      <c r="G35" s="63">
        <f t="shared" ref="G35:H35" si="26">G14</f>
        <v>8727.7453427854853</v>
      </c>
      <c r="H35" s="63">
        <f t="shared" si="26"/>
        <v>9001.132280763999</v>
      </c>
      <c r="I35" s="63">
        <f>$F35*Population!I32/Population!$F32</f>
        <v>8889.8273834646789</v>
      </c>
      <c r="J35" s="63">
        <f>$F35*Population!J32/Population!$F32</f>
        <v>9169.7066214053539</v>
      </c>
      <c r="K35" s="63">
        <f>$F35*Population!K32/Population!$F32</f>
        <v>9372.6143445602247</v>
      </c>
      <c r="L35" s="63">
        <f>$F35*Population!L32/Population!$F32</f>
        <v>9516.6312283306725</v>
      </c>
      <c r="M35" s="63">
        <f>$F35*Population!M32/Population!$F32</f>
        <v>9601.1528344807357</v>
      </c>
      <c r="N35" s="63">
        <f>$F35*Population!N32/Population!$F32</f>
        <v>9639.6807339817224</v>
      </c>
      <c r="O35" s="63">
        <f>$F35*Population!O32/Population!$F32</f>
        <v>9650.3752571463629</v>
      </c>
      <c r="P35" s="63">
        <f>$F35*Population!P32/Population!$F32</f>
        <v>9635.7174439725641</v>
      </c>
      <c r="Q35" s="62">
        <f>$F35*Population!Q32/Population!$F32</f>
        <v>9605.9650010241567</v>
      </c>
    </row>
    <row r="36" spans="3:17" ht="15.5">
      <c r="C36" s="65" t="s">
        <v>139</v>
      </c>
      <c r="D36" s="64">
        <f t="shared" si="19"/>
        <v>28561.859096876829</v>
      </c>
      <c r="E36" s="63">
        <f t="shared" si="19"/>
        <v>28909.190331587204</v>
      </c>
      <c r="F36" s="63">
        <f t="shared" si="19"/>
        <v>29866.100495815223</v>
      </c>
      <c r="G36" s="63">
        <f t="shared" ref="G36:H36" si="27">G15</f>
        <v>30597.109787036636</v>
      </c>
      <c r="H36" s="63">
        <f t="shared" si="27"/>
        <v>31268.154219147302</v>
      </c>
      <c r="I36" s="63">
        <f>$F36*Population!I33/Population!$F33</f>
        <v>31791.997553675541</v>
      </c>
      <c r="J36" s="63">
        <f>$F36*Population!J33/Population!$F33</f>
        <v>33599.404440100698</v>
      </c>
      <c r="K36" s="63">
        <f>$F36*Population!K33/Population!$F33</f>
        <v>35068.659347718851</v>
      </c>
      <c r="L36" s="63">
        <f>$F36*Population!L33/Population!$F33</f>
        <v>36362.843945380948</v>
      </c>
      <c r="M36" s="63">
        <f>$F36*Population!M33/Population!$F33</f>
        <v>37456.875883166831</v>
      </c>
      <c r="N36" s="63">
        <f>$F36*Population!N33/Population!$F33</f>
        <v>38405.783082529226</v>
      </c>
      <c r="O36" s="63">
        <f>$F36*Population!O33/Population!$F33</f>
        <v>39252.713312606655</v>
      </c>
      <c r="P36" s="63">
        <f>$F36*Population!P33/Population!$F33</f>
        <v>40000.088205949971</v>
      </c>
      <c r="Q36" s="62">
        <f>$F36*Population!Q33/Population!$F33</f>
        <v>40683.971621912722</v>
      </c>
    </row>
    <row r="37" spans="3:17" ht="15.5">
      <c r="C37" s="65" t="s">
        <v>138</v>
      </c>
      <c r="D37" s="64">
        <f t="shared" si="19"/>
        <v>5822.954446129198</v>
      </c>
      <c r="E37" s="63">
        <f t="shared" si="19"/>
        <v>6072.883016459702</v>
      </c>
      <c r="F37" s="63">
        <f t="shared" si="19"/>
        <v>6260.8886524952768</v>
      </c>
      <c r="G37" s="63">
        <f t="shared" ref="G37:H37" si="28">G16</f>
        <v>6458.1404340451445</v>
      </c>
      <c r="H37" s="63">
        <f t="shared" si="28"/>
        <v>6639.5316657796702</v>
      </c>
      <c r="I37" s="63">
        <f>$F37*Population!I34/Population!$F34</f>
        <v>6451.268127761201</v>
      </c>
      <c r="J37" s="63">
        <f>$F37*Population!J34/Population!$F34</f>
        <v>6645.9744092831688</v>
      </c>
      <c r="K37" s="63">
        <f>$F37*Population!K34/Population!$F34</f>
        <v>6793.0858219886559</v>
      </c>
      <c r="L37" s="63">
        <f>$F37*Population!L34/Population!$F34</f>
        <v>6896.9291721337049</v>
      </c>
      <c r="M37" s="63">
        <f>$F37*Population!M34/Population!$F34</f>
        <v>6953.1776534622741</v>
      </c>
      <c r="N37" s="63">
        <f>$F37*Population!N34/Population!$F34</f>
        <v>6966.1580722304052</v>
      </c>
      <c r="O37" s="63">
        <f>$F37*Population!O34/Population!$F34</f>
        <v>6955.5528898446555</v>
      </c>
      <c r="P37" s="63">
        <f>$F37*Population!P34/Population!$F34</f>
        <v>6923.1836776640575</v>
      </c>
      <c r="Q37" s="62">
        <f>$F37*Population!Q34/Population!$F34</f>
        <v>6876.4809640723179</v>
      </c>
    </row>
    <row r="38" spans="3:17" ht="15.5">
      <c r="C38" s="65" t="s">
        <v>137</v>
      </c>
      <c r="D38" s="64">
        <f t="shared" si="19"/>
        <v>1512.7665790645176</v>
      </c>
      <c r="E38" s="63">
        <f t="shared" si="19"/>
        <v>1520.5539394261707</v>
      </c>
      <c r="F38" s="63">
        <f t="shared" si="19"/>
        <v>1437.213946407938</v>
      </c>
      <c r="G38" s="63">
        <f t="shared" ref="G38:H38" si="29">G17</f>
        <v>1397.8081735020803</v>
      </c>
      <c r="H38" s="63">
        <f t="shared" si="29"/>
        <v>1453.4953580509728</v>
      </c>
      <c r="I38" s="63">
        <f>$F38*Population!I35/Population!$F35</f>
        <v>1428.4236470415285</v>
      </c>
      <c r="J38" s="63">
        <f>$F38*Population!J35/Population!$F35</f>
        <v>1428.4236470415285</v>
      </c>
      <c r="K38" s="63">
        <f>$F38*Population!K35/Population!$F35</f>
        <v>1419.6333476751192</v>
      </c>
      <c r="L38" s="63">
        <f>$F38*Population!L35/Population!$F35</f>
        <v>1402.0527489423005</v>
      </c>
      <c r="M38" s="63">
        <f>$F38*Population!M35/Population!$F35</f>
        <v>1375.681850843072</v>
      </c>
      <c r="N38" s="63">
        <f>$F38*Population!N35/Population!$F35</f>
        <v>1344.9158030606391</v>
      </c>
      <c r="O38" s="63">
        <f>$F38*Population!O35/Population!$F35</f>
        <v>1310.3280532716856</v>
      </c>
      <c r="P38" s="63">
        <f>$F38*Population!P35/Population!$F35</f>
        <v>1272.5660781340982</v>
      </c>
      <c r="Q38" s="62">
        <f>$F38*Population!Q35/Population!$F35</f>
        <v>1233.2363422341343</v>
      </c>
    </row>
    <row r="39" spans="3:17" ht="15.5">
      <c r="C39" s="65" t="s">
        <v>136</v>
      </c>
      <c r="D39" s="64">
        <f t="shared" si="19"/>
        <v>26668.436701609604</v>
      </c>
      <c r="E39" s="63">
        <f t="shared" si="19"/>
        <v>28198.080974286702</v>
      </c>
      <c r="F39" s="63">
        <f t="shared" si="19"/>
        <v>29138.462960585442</v>
      </c>
      <c r="G39" s="63">
        <f t="shared" ref="G39:H39" si="30">G18</f>
        <v>29915.53941054524</v>
      </c>
      <c r="H39" s="63">
        <f t="shared" si="30"/>
        <v>30679.730116492225</v>
      </c>
      <c r="I39" s="63">
        <f>$F39*Population!I36/Population!$F36</f>
        <v>31400.342780637518</v>
      </c>
      <c r="J39" s="63">
        <f>$F39*Population!J36/Population!$F36</f>
        <v>33810.48284342562</v>
      </c>
      <c r="K39" s="63">
        <f>$F39*Population!K36/Population!$F36</f>
        <v>35726.515700881391</v>
      </c>
      <c r="L39" s="63">
        <f>$F39*Population!L36/Population!$F36</f>
        <v>37483.216919751176</v>
      </c>
      <c r="M39" s="63">
        <f>$F39*Population!M36/Population!$F36</f>
        <v>39065.761812131866</v>
      </c>
      <c r="N39" s="63">
        <f>$F39*Population!N36/Population!$F36</f>
        <v>40520.613551148279</v>
      </c>
      <c r="O39" s="63">
        <f>$F39*Population!O36/Population!$F36</f>
        <v>41889.030078929936</v>
      </c>
      <c r="P39" s="63">
        <f>$F39*Population!P36/Population!$F36</f>
        <v>43169.38544707284</v>
      </c>
      <c r="Q39" s="62">
        <f>$F39*Population!Q36/Population!$F36</f>
        <v>44396.857044425815</v>
      </c>
    </row>
    <row r="40" spans="3:17" ht="15.5">
      <c r="C40" s="65" t="s">
        <v>135</v>
      </c>
      <c r="D40" s="64">
        <f t="shared" si="19"/>
        <v>8888.618396225349</v>
      </c>
      <c r="E40" s="63">
        <f t="shared" si="19"/>
        <v>9151.7771159624535</v>
      </c>
      <c r="F40" s="63">
        <f t="shared" si="19"/>
        <v>9393.5906192493694</v>
      </c>
      <c r="G40" s="63">
        <f t="shared" ref="G40:H40" si="31">G19</f>
        <v>9887.1038866901526</v>
      </c>
      <c r="H40" s="63">
        <f t="shared" si="31"/>
        <v>10276.343918159777</v>
      </c>
      <c r="I40" s="63">
        <f>$F40*Population!I37/Population!$F37</f>
        <v>10218.431673266294</v>
      </c>
      <c r="J40" s="63">
        <f>$F40*Population!J37/Population!$F37</f>
        <v>10973.254775081128</v>
      </c>
      <c r="K40" s="63">
        <f>$F40*Population!K37/Population!$F37</f>
        <v>11537.845941396457</v>
      </c>
      <c r="L40" s="63">
        <f>$F40*Population!L37/Population!$F37</f>
        <v>12048.895457893927</v>
      </c>
      <c r="M40" s="63">
        <f>$F40*Population!M37/Population!$F37</f>
        <v>12494.495735879051</v>
      </c>
      <c r="N40" s="63">
        <f>$F40*Population!N37/Population!$F37</f>
        <v>12898.873364347992</v>
      </c>
      <c r="O40" s="63">
        <f>$F40*Population!O37/Population!$F37</f>
        <v>13271.113990003094</v>
      </c>
      <c r="P40" s="63">
        <f>$F40*Population!P37/Population!$F37</f>
        <v>13611.168196788518</v>
      </c>
      <c r="Q40" s="62">
        <f>$F40*Population!Q37/Population!$F37</f>
        <v>13930.555502528652</v>
      </c>
    </row>
    <row r="41" spans="3:17" ht="16" thickBot="1">
      <c r="C41" s="61" t="s">
        <v>134</v>
      </c>
      <c r="D41" s="60">
        <f t="shared" si="19"/>
        <v>4698.5882220680587</v>
      </c>
      <c r="E41" s="57">
        <f t="shared" si="19"/>
        <v>4950.9054165447924</v>
      </c>
      <c r="F41" s="57">
        <f t="shared" si="19"/>
        <v>4737.8843668421277</v>
      </c>
      <c r="G41" s="57">
        <f t="shared" ref="G41:H41" si="32">G20</f>
        <v>4778.3261282419289</v>
      </c>
      <c r="H41" s="57">
        <f t="shared" si="32"/>
        <v>4993.7006682041274</v>
      </c>
      <c r="I41" s="57">
        <f>$F41*Population!I38/Population!$F38</f>
        <v>4830.4021499562086</v>
      </c>
      <c r="J41" s="57">
        <f>$F41*Population!J38/Population!$F38</f>
        <v>4874.226363010247</v>
      </c>
      <c r="K41" s="57">
        <f>$F41*Population!K38/Population!$F38</f>
        <v>4898.5731480402683</v>
      </c>
      <c r="L41" s="57">
        <f>$F41*Population!L38/Population!$F38</f>
        <v>4898.5731480402683</v>
      </c>
      <c r="M41" s="57">
        <f>$F41*Population!M38/Population!$F38</f>
        <v>4869.357006004243</v>
      </c>
      <c r="N41" s="57">
        <f>$F41*Population!N38/Population!$F38</f>
        <v>4820.6634359441996</v>
      </c>
      <c r="O41" s="57">
        <f>$F41*Population!O38/Population!$F38</f>
        <v>4756.0877579341559</v>
      </c>
      <c r="P41" s="57">
        <f>$F41*Population!P38/Population!$F38</f>
        <v>4677.4404650038305</v>
      </c>
      <c r="Q41" s="59">
        <f>$F41*Population!Q38/Population!$F38</f>
        <v>4590.207795617147</v>
      </c>
    </row>
    <row r="42" spans="3:17" ht="32" thickTop="1" thickBot="1">
      <c r="C42" s="41" t="s">
        <v>128</v>
      </c>
      <c r="D42" s="58">
        <f t="shared" ref="D42:Q42" si="33">SUM(D28:D41)</f>
        <v>207708.76531700607</v>
      </c>
      <c r="E42" s="40">
        <f t="shared" si="33"/>
        <v>214009.77237216473</v>
      </c>
      <c r="F42" s="57">
        <f t="shared" si="33"/>
        <v>221569.58034835453</v>
      </c>
      <c r="G42" s="57">
        <f t="shared" si="33"/>
        <v>229935.22222705462</v>
      </c>
      <c r="H42" s="57">
        <f t="shared" si="33"/>
        <v>237630.24351014139</v>
      </c>
      <c r="I42" s="57">
        <f t="shared" si="33"/>
        <v>234653.92914707688</v>
      </c>
      <c r="J42" s="40">
        <f t="shared" si="33"/>
        <v>249105.32099406896</v>
      </c>
      <c r="K42" s="40">
        <f t="shared" si="33"/>
        <v>260560.77358524763</v>
      </c>
      <c r="L42" s="40">
        <f t="shared" si="33"/>
        <v>270762.47004834184</v>
      </c>
      <c r="M42" s="40">
        <f t="shared" si="33"/>
        <v>279508.92374783149</v>
      </c>
      <c r="N42" s="40">
        <f t="shared" si="33"/>
        <v>287232.36370313948</v>
      </c>
      <c r="O42" s="40">
        <f t="shared" si="33"/>
        <v>294249.78157772496</v>
      </c>
      <c r="P42" s="40">
        <f t="shared" si="33"/>
        <v>300573.32543112803</v>
      </c>
      <c r="Q42" s="66">
        <f t="shared" si="33"/>
        <v>306468.20077945886</v>
      </c>
    </row>
    <row r="43" spans="3:17" ht="16.5" thickTop="1" thickBot="1">
      <c r="C43" s="56" t="s">
        <v>133</v>
      </c>
      <c r="D43" s="55">
        <f>D22</f>
        <v>207709</v>
      </c>
      <c r="E43" s="40">
        <f>E22</f>
        <v>214010</v>
      </c>
      <c r="F43" s="40">
        <f>F22</f>
        <v>221568</v>
      </c>
      <c r="G43" s="40">
        <f t="shared" ref="G43:H43" si="34">G22</f>
        <v>229935</v>
      </c>
      <c r="H43" s="40">
        <f t="shared" si="34"/>
        <v>237632</v>
      </c>
      <c r="I43" s="40">
        <f>$F43*Population!I39/Population!$F39</f>
        <v>234534.18829162134</v>
      </c>
      <c r="J43" s="40">
        <f>$F43*Population!J39/Population!$F39</f>
        <v>248681.75112078345</v>
      </c>
      <c r="K43" s="40">
        <f>$F43*Population!K39/Population!$F39</f>
        <v>259859.00082698587</v>
      </c>
      <c r="L43" s="40">
        <f>$F43*Population!L39/Population!$F39</f>
        <v>269758.43725788896</v>
      </c>
      <c r="M43" s="40">
        <f>$F43*Population!M39/Population!$F39</f>
        <v>278187.18293797609</v>
      </c>
      <c r="N43" s="40">
        <f>$F43*Population!N39/Population!$F39</f>
        <v>285579.21218715992</v>
      </c>
      <c r="O43" s="40">
        <f>$F43*Population!O39/Population!$F39</f>
        <v>292257.59477693151</v>
      </c>
      <c r="P43" s="40">
        <f>$F43*Population!P39/Population!$F39</f>
        <v>298236.79651795427</v>
      </c>
      <c r="Q43" s="39">
        <f>$F43*Population!Q39/Population!$F39</f>
        <v>303782.02393906424</v>
      </c>
    </row>
    <row r="44" spans="3:17" ht="13" thickTop="1"/>
    <row r="45" spans="3:17" ht="13" thickBot="1"/>
    <row r="46" spans="3:17" ht="16" thickTop="1">
      <c r="C46" s="52" t="s">
        <v>132</v>
      </c>
      <c r="D46" s="51"/>
      <c r="E46" s="50"/>
      <c r="F46" s="50"/>
      <c r="G46" s="50"/>
      <c r="H46" s="50"/>
      <c r="I46" s="51"/>
      <c r="J46" s="51"/>
      <c r="K46" s="51"/>
      <c r="L46" s="51"/>
      <c r="M46" s="51"/>
      <c r="N46" s="51"/>
      <c r="O46" s="51"/>
      <c r="P46" s="51"/>
      <c r="Q46" s="54"/>
    </row>
    <row r="47" spans="3:17" ht="13.5" thickBot="1">
      <c r="C47" s="48"/>
      <c r="D47" s="43" t="s">
        <v>48</v>
      </c>
      <c r="E47" s="47" t="s">
        <v>49</v>
      </c>
      <c r="F47" s="47" t="s">
        <v>50</v>
      </c>
      <c r="G47" s="47" t="s">
        <v>51</v>
      </c>
      <c r="H47" s="47" t="s">
        <v>52</v>
      </c>
      <c r="I47" s="43" t="s">
        <v>53</v>
      </c>
      <c r="J47" s="43" t="s">
        <v>58</v>
      </c>
      <c r="K47" s="43" t="s">
        <v>63</v>
      </c>
      <c r="L47" s="43" t="s">
        <v>68</v>
      </c>
      <c r="M47" s="43" t="s">
        <v>73</v>
      </c>
      <c r="N47" s="43" t="s">
        <v>78</v>
      </c>
      <c r="O47" s="47" t="s">
        <v>83</v>
      </c>
      <c r="P47" s="47" t="s">
        <v>88</v>
      </c>
      <c r="Q47" s="46" t="s">
        <v>93</v>
      </c>
    </row>
    <row r="48" spans="3:17" ht="14" thickTop="1" thickBot="1">
      <c r="C48" s="45"/>
      <c r="D48" s="44" t="s">
        <v>129</v>
      </c>
      <c r="E48" s="43" t="s">
        <v>129</v>
      </c>
      <c r="F48" s="43" t="s">
        <v>129</v>
      </c>
      <c r="G48" s="43" t="s">
        <v>129</v>
      </c>
      <c r="H48" s="43" t="s">
        <v>129</v>
      </c>
      <c r="I48" s="44" t="s">
        <v>131</v>
      </c>
      <c r="J48" s="44" t="s">
        <v>131</v>
      </c>
      <c r="K48" s="44" t="s">
        <v>131</v>
      </c>
      <c r="L48" s="44" t="s">
        <v>131</v>
      </c>
      <c r="M48" s="44" t="s">
        <v>131</v>
      </c>
      <c r="N48" s="44" t="s">
        <v>131</v>
      </c>
      <c r="O48" s="44" t="s">
        <v>131</v>
      </c>
      <c r="P48" s="44" t="s">
        <v>131</v>
      </c>
      <c r="Q48" s="46" t="s">
        <v>131</v>
      </c>
    </row>
    <row r="49" spans="3:17" ht="32" thickTop="1" thickBot="1">
      <c r="C49" s="41" t="s">
        <v>128</v>
      </c>
      <c r="D49" s="40">
        <f>GDP!B18*1000</f>
        <v>207709</v>
      </c>
      <c r="E49" s="40">
        <f>GDP!C18*1000</f>
        <v>214010</v>
      </c>
      <c r="F49" s="40">
        <f>GDP!D18*1000</f>
        <v>221568</v>
      </c>
      <c r="G49" s="40">
        <f>GDP!E18*1000</f>
        <v>229935</v>
      </c>
      <c r="H49" s="40">
        <f>GDP!F18*1000</f>
        <v>237632</v>
      </c>
      <c r="I49" s="40">
        <f>GDP!G18*1000</f>
        <v>244174</v>
      </c>
      <c r="J49" s="40">
        <f>GDP!H18*1000</f>
        <v>281810.39366258023</v>
      </c>
      <c r="K49" s="40">
        <f>GDP!I18*1000</f>
        <v>316625.86852709384</v>
      </c>
      <c r="L49" s="40">
        <f>GDP!J18*1000</f>
        <v>352050.24439517362</v>
      </c>
      <c r="M49" s="40">
        <f>GDP!K18*1000</f>
        <v>390182.48149158235</v>
      </c>
      <c r="N49" s="40">
        <f>GDP!L18*1000</f>
        <v>432408.7929017563</v>
      </c>
      <c r="O49" s="40">
        <f>GDP!M18*1000</f>
        <v>477897.25468159094</v>
      </c>
      <c r="P49" s="40">
        <f>GDP!N18*1000</f>
        <v>523956.44741552987</v>
      </c>
      <c r="Q49" s="39">
        <f>GDP!O18*1000</f>
        <v>568836.40722784738</v>
      </c>
    </row>
    <row r="50" spans="3:17" ht="13" thickTop="1"/>
    <row r="51" spans="3:17" ht="13" thickBot="1"/>
    <row r="52" spans="3:17" ht="16" thickTop="1">
      <c r="C52" s="52" t="s">
        <v>130</v>
      </c>
      <c r="D52" s="51"/>
      <c r="E52" s="50"/>
      <c r="F52" s="50"/>
      <c r="G52" s="50"/>
      <c r="H52" s="49"/>
    </row>
    <row r="53" spans="3:17" ht="13.5" thickBot="1">
      <c r="C53" s="48"/>
      <c r="D53" s="43" t="s">
        <v>48</v>
      </c>
      <c r="E53" s="47" t="s">
        <v>49</v>
      </c>
      <c r="F53" s="47" t="s">
        <v>50</v>
      </c>
      <c r="G53" s="47" t="s">
        <v>51</v>
      </c>
      <c r="H53" s="46" t="s">
        <v>52</v>
      </c>
    </row>
    <row r="54" spans="3:17" ht="14" thickTop="1" thickBot="1">
      <c r="C54" s="45"/>
      <c r="D54" s="44" t="s">
        <v>129</v>
      </c>
      <c r="E54" s="43" t="s">
        <v>129</v>
      </c>
      <c r="F54" s="43" t="s">
        <v>129</v>
      </c>
      <c r="G54" s="43" t="s">
        <v>129</v>
      </c>
      <c r="H54" s="42" t="s">
        <v>129</v>
      </c>
    </row>
    <row r="55" spans="3:17" ht="32" thickTop="1" thickBot="1">
      <c r="C55" s="41" t="s">
        <v>128</v>
      </c>
      <c r="D55" s="40">
        <f>0.75*'[5]Table 1'!P27+0.25*'[5]Table 1'!Q27</f>
        <v>221265.5</v>
      </c>
      <c r="E55" s="40">
        <f>0.75*'[5]Table 1'!Q27+0.25*'[5]Table 1'!R27</f>
        <v>235043.75</v>
      </c>
      <c r="F55" s="40">
        <f>0.75*'[5]Table 1'!R27+0.25*'[5]Table 1'!S27</f>
        <v>245353.5</v>
      </c>
      <c r="G55" s="40">
        <f>0.75*'[5]Table 1'!S27+0.25*'[5]Table 1'!T27</f>
        <v>258671.25</v>
      </c>
      <c r="H55" s="39">
        <f>'[5]Table 1'!T27</f>
        <v>270576</v>
      </c>
    </row>
    <row r="56" spans="3:17" ht="13" thickTop="1"/>
  </sheetData>
  <pageMargins left="0.7" right="0.7" top="0.75" bottom="0.75" header="0.3" footer="0.3"/>
  <pageSetup paperSize="9" orientation="portrait" r:id="rId1"/>
  <ignoredErrors>
    <ignoredError sqref="D42:F4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1" sqref="O21"/>
    </sheetView>
  </sheetViews>
  <sheetFormatPr defaultRowHeight="12.5"/>
  <cols>
    <col min="1" max="1" width="69.1796875" customWidth="1"/>
    <col min="2" max="2" width="12.7265625" bestFit="1" customWidth="1"/>
    <col min="3" max="3" width="10.1796875" bestFit="1" customWidth="1"/>
    <col min="4" max="10" width="11.1796875" bestFit="1" customWidth="1"/>
    <col min="11" max="11" width="10.7265625" bestFit="1" customWidth="1"/>
    <col min="12" max="15" width="11.81640625" bestFit="1" customWidth="1"/>
    <col min="16" max="21" width="10.1796875" bestFit="1" customWidth="1"/>
    <col min="22" max="40" width="12.7265625" customWidth="1"/>
    <col min="41" max="55" width="10.7265625" bestFit="1" customWidth="1"/>
  </cols>
  <sheetData>
    <row r="1" spans="1:55" ht="13">
      <c r="A1" s="18" t="s">
        <v>112</v>
      </c>
      <c r="B1" t="s">
        <v>114</v>
      </c>
    </row>
    <row r="2" spans="1:55" ht="13">
      <c r="B2" s="28">
        <v>2005</v>
      </c>
      <c r="C2" s="28">
        <f>B2+1</f>
        <v>2006</v>
      </c>
      <c r="D2" s="28">
        <f t="shared" ref="D2:AN2" si="0">C2+1</f>
        <v>2007</v>
      </c>
      <c r="E2" s="28">
        <f t="shared" si="0"/>
        <v>2008</v>
      </c>
      <c r="F2" s="28">
        <f t="shared" si="0"/>
        <v>2009</v>
      </c>
      <c r="G2" s="28">
        <f t="shared" si="0"/>
        <v>2010</v>
      </c>
      <c r="H2" s="28">
        <f t="shared" si="0"/>
        <v>2011</v>
      </c>
      <c r="I2" s="28">
        <f t="shared" si="0"/>
        <v>2012</v>
      </c>
      <c r="J2" s="28">
        <f t="shared" si="0"/>
        <v>2013</v>
      </c>
      <c r="K2" s="28">
        <f t="shared" si="0"/>
        <v>2014</v>
      </c>
      <c r="L2" s="28">
        <f t="shared" si="0"/>
        <v>2015</v>
      </c>
      <c r="M2" s="28">
        <f t="shared" si="0"/>
        <v>2016</v>
      </c>
      <c r="N2" s="28">
        <f t="shared" si="0"/>
        <v>2017</v>
      </c>
      <c r="O2" s="29">
        <f t="shared" si="0"/>
        <v>2018</v>
      </c>
      <c r="P2" s="29">
        <f t="shared" si="0"/>
        <v>2019</v>
      </c>
      <c r="Q2" s="29">
        <f t="shared" si="0"/>
        <v>2020</v>
      </c>
      <c r="R2" s="29">
        <f t="shared" si="0"/>
        <v>2021</v>
      </c>
      <c r="S2" s="29">
        <f t="shared" si="0"/>
        <v>2022</v>
      </c>
      <c r="T2" s="29">
        <f t="shared" si="0"/>
        <v>2023</v>
      </c>
      <c r="U2" s="29">
        <f t="shared" si="0"/>
        <v>2024</v>
      </c>
      <c r="V2" s="26">
        <f t="shared" si="0"/>
        <v>2025</v>
      </c>
      <c r="W2" s="26">
        <f t="shared" si="0"/>
        <v>2026</v>
      </c>
      <c r="X2" s="26">
        <f t="shared" si="0"/>
        <v>2027</v>
      </c>
      <c r="Y2" s="26">
        <f t="shared" si="0"/>
        <v>2028</v>
      </c>
      <c r="Z2" s="26">
        <f t="shared" si="0"/>
        <v>2029</v>
      </c>
      <c r="AA2" s="26">
        <f t="shared" si="0"/>
        <v>2030</v>
      </c>
      <c r="AB2" s="26">
        <f t="shared" si="0"/>
        <v>2031</v>
      </c>
      <c r="AC2" s="26">
        <f t="shared" si="0"/>
        <v>2032</v>
      </c>
      <c r="AD2" s="26">
        <f t="shared" si="0"/>
        <v>2033</v>
      </c>
      <c r="AE2" s="26">
        <f t="shared" si="0"/>
        <v>2034</v>
      </c>
      <c r="AF2" s="26">
        <f t="shared" si="0"/>
        <v>2035</v>
      </c>
      <c r="AG2" s="26">
        <f t="shared" si="0"/>
        <v>2036</v>
      </c>
      <c r="AH2" s="26">
        <f t="shared" si="0"/>
        <v>2037</v>
      </c>
      <c r="AI2" s="26">
        <f t="shared" si="0"/>
        <v>2038</v>
      </c>
      <c r="AJ2" s="26">
        <f t="shared" si="0"/>
        <v>2039</v>
      </c>
      <c r="AK2" s="26">
        <f t="shared" si="0"/>
        <v>2040</v>
      </c>
      <c r="AL2" s="26">
        <f t="shared" si="0"/>
        <v>2041</v>
      </c>
      <c r="AM2" s="26">
        <f t="shared" si="0"/>
        <v>2042</v>
      </c>
      <c r="AN2" s="26">
        <f t="shared" si="0"/>
        <v>2043</v>
      </c>
      <c r="AO2" s="26">
        <f t="shared" ref="AO2" si="1">AN2+1</f>
        <v>2044</v>
      </c>
      <c r="AP2" s="26">
        <f t="shared" ref="AP2" si="2">AO2+1</f>
        <v>2045</v>
      </c>
      <c r="AQ2" s="26">
        <f t="shared" ref="AQ2" si="3">AP2+1</f>
        <v>2046</v>
      </c>
      <c r="AR2" s="26">
        <f t="shared" ref="AR2" si="4">AQ2+1</f>
        <v>2047</v>
      </c>
      <c r="AS2" s="26">
        <f t="shared" ref="AS2" si="5">AR2+1</f>
        <v>2048</v>
      </c>
      <c r="AT2" s="26">
        <f t="shared" ref="AT2" si="6">AS2+1</f>
        <v>2049</v>
      </c>
      <c r="AU2" s="26">
        <f t="shared" ref="AU2" si="7">AT2+1</f>
        <v>2050</v>
      </c>
      <c r="AV2" s="26">
        <f t="shared" ref="AV2" si="8">AU2+1</f>
        <v>2051</v>
      </c>
      <c r="AW2" s="26">
        <f t="shared" ref="AW2" si="9">AV2+1</f>
        <v>2052</v>
      </c>
      <c r="AX2" s="26">
        <f t="shared" ref="AX2" si="10">AW2+1</f>
        <v>2053</v>
      </c>
      <c r="AY2" s="26">
        <f t="shared" ref="AY2" si="11">AX2+1</f>
        <v>2054</v>
      </c>
      <c r="AZ2" s="26">
        <f t="shared" ref="AZ2" si="12">AY2+1</f>
        <v>2055</v>
      </c>
      <c r="BA2" s="26">
        <f t="shared" ref="BA2:BC2" si="13">AZ2+1</f>
        <v>2056</v>
      </c>
      <c r="BB2" s="26">
        <f t="shared" si="13"/>
        <v>2057</v>
      </c>
      <c r="BC2" s="26">
        <f t="shared" si="13"/>
        <v>2058</v>
      </c>
    </row>
    <row r="3" spans="1:55">
      <c r="A3" t="s">
        <v>113</v>
      </c>
      <c r="B3" s="27">
        <f>[6]pivot!$G$5</f>
        <v>2382950</v>
      </c>
      <c r="C3" s="27">
        <f>[6]pivot!$G$6</f>
        <v>2421556</v>
      </c>
      <c r="D3" s="27">
        <f>[6]pivot!$G$7</f>
        <v>2465677</v>
      </c>
      <c r="E3" s="27">
        <f>[6]pivot!$G$8</f>
        <v>2458505</v>
      </c>
      <c r="F3" s="27">
        <f>[6]pivot!$G$9</f>
        <v>2458380</v>
      </c>
      <c r="G3" s="27">
        <f>[6]pivot!$G$10</f>
        <v>2525047</v>
      </c>
      <c r="H3" s="27">
        <f>[6]pivot!$G$11</f>
        <v>2601447</v>
      </c>
      <c r="I3" s="27">
        <f>[6]pivot!$G$12</f>
        <v>2564619</v>
      </c>
      <c r="J3" s="27">
        <f>[6]pivot!$G$13</f>
        <v>2717698</v>
      </c>
      <c r="K3" s="27">
        <f>[6]pivot!$G$14</f>
        <v>2857400</v>
      </c>
      <c r="L3" s="27">
        <f>[6]pivot!$G$15</f>
        <v>3131930</v>
      </c>
      <c r="M3" s="27">
        <f>[6]pivot!$G$16</f>
        <v>3499938</v>
      </c>
      <c r="N3" s="27">
        <f>[6]pivot!$G$17</f>
        <v>3733703</v>
      </c>
      <c r="O3" s="27">
        <f>[6]pivot!$G$18</f>
        <v>3915847</v>
      </c>
      <c r="P3" s="27">
        <f>[6]pivot!$G$19</f>
        <v>4128322</v>
      </c>
      <c r="Q3" s="27">
        <f>[6]pivot!$G$20</f>
        <v>4329030</v>
      </c>
      <c r="R3" s="27">
        <f>[6]pivot!$G$21</f>
        <v>4527433</v>
      </c>
      <c r="S3" s="27">
        <f>[6]pivot!$G$22</f>
        <v>4726060</v>
      </c>
      <c r="T3" s="27">
        <f>[6]pivot!$G$23</f>
        <v>4926224</v>
      </c>
      <c r="U3" s="27">
        <f>[6]pivot!$G$24</f>
        <v>5120184</v>
      </c>
      <c r="V3" s="27">
        <f t="shared" ref="V3:AN3" si="14">U3*(1+V4)</f>
        <v>5299390.4399999995</v>
      </c>
      <c r="W3" s="27">
        <f t="shared" si="14"/>
        <v>5458372.1531999996</v>
      </c>
      <c r="X3" s="27">
        <f t="shared" si="14"/>
        <v>5622123.3177959993</v>
      </c>
      <c r="Y3" s="27">
        <f t="shared" si="14"/>
        <v>5790787.0173298791</v>
      </c>
      <c r="Z3" s="27">
        <f t="shared" si="14"/>
        <v>5964510.6278497754</v>
      </c>
      <c r="AA3" s="27">
        <f t="shared" si="14"/>
        <v>6143445.9466852685</v>
      </c>
      <c r="AB3" s="27">
        <f t="shared" si="14"/>
        <v>6327749.3250858271</v>
      </c>
      <c r="AC3" s="27">
        <f t="shared" si="14"/>
        <v>6517581.8048384022</v>
      </c>
      <c r="AD3" s="27">
        <f t="shared" si="14"/>
        <v>6713109.2589835543</v>
      </c>
      <c r="AE3" s="27">
        <f t="shared" si="14"/>
        <v>6914502.5367530612</v>
      </c>
      <c r="AF3" s="27">
        <f t="shared" si="14"/>
        <v>7121937.6128556533</v>
      </c>
      <c r="AG3" s="27">
        <f t="shared" si="14"/>
        <v>7335595.7412413228</v>
      </c>
      <c r="AH3" s="27">
        <f t="shared" si="14"/>
        <v>7555663.6134785628</v>
      </c>
      <c r="AI3" s="27">
        <f t="shared" si="14"/>
        <v>7782333.5218829196</v>
      </c>
      <c r="AJ3" s="27">
        <f t="shared" si="14"/>
        <v>8015803.5275394078</v>
      </c>
      <c r="AK3" s="27">
        <f t="shared" si="14"/>
        <v>8256277.6333655901</v>
      </c>
      <c r="AL3" s="27">
        <f t="shared" si="14"/>
        <v>8503965.9623665586</v>
      </c>
      <c r="AM3" s="27">
        <f t="shared" si="14"/>
        <v>8759084.9412375558</v>
      </c>
      <c r="AN3" s="27">
        <f t="shared" si="14"/>
        <v>9021857.4894746821</v>
      </c>
      <c r="AO3" s="27">
        <f>AN3*(1+AO4)</f>
        <v>9292513.2141589224</v>
      </c>
      <c r="AP3" s="27">
        <f>AO3*(1+AP4)</f>
        <v>9571288.6105836909</v>
      </c>
      <c r="AQ3" s="27">
        <f t="shared" ref="AQ3" si="15">AP3*(1+AQ4)</f>
        <v>9858427.2689012028</v>
      </c>
      <c r="AR3" s="27">
        <f t="shared" ref="AR3" si="16">AQ3*(1+AR4)</f>
        <v>10154180.086968239</v>
      </c>
      <c r="AS3" s="27">
        <f t="shared" ref="AS3" si="17">AR3*(1+AS4)</f>
        <v>10458805.489577286</v>
      </c>
      <c r="AT3" s="27">
        <f t="shared" ref="AT3" si="18">AS3*(1+AT4)</f>
        <v>10772569.654264605</v>
      </c>
      <c r="AU3" s="27">
        <f t="shared" ref="AU3" si="19">AT3*(1+AU4)</f>
        <v>11095746.743892543</v>
      </c>
      <c r="AV3" s="27">
        <f t="shared" ref="AV3" si="20">AU3*(1+AV4)</f>
        <v>11428619.14620932</v>
      </c>
      <c r="AW3" s="27">
        <f t="shared" ref="AW3" si="21">AV3*(1+AW4)</f>
        <v>11771477.7205956</v>
      </c>
      <c r="AX3" s="27">
        <f t="shared" ref="AX3" si="22">AW3*(1+AX4)</f>
        <v>12124622.052213468</v>
      </c>
      <c r="AY3" s="27">
        <f t="shared" ref="AY3" si="23">AX3*(1+AY4)</f>
        <v>12488360.713779872</v>
      </c>
      <c r="AZ3" s="27">
        <f t="shared" ref="AZ3" si="24">AY3*(1+AZ4)</f>
        <v>12863011.535193268</v>
      </c>
      <c r="BA3" s="27">
        <f t="shared" ref="BA3" si="25">AZ3*(1+BA4)</f>
        <v>13248901.881249066</v>
      </c>
      <c r="BB3" s="27">
        <f t="shared" ref="BB3" si="26">BA3*(1+BB4)</f>
        <v>13646368.937686538</v>
      </c>
      <c r="BC3" s="27">
        <f t="shared" ref="BC3" si="27">BB3*(1+BC4)</f>
        <v>14055760.005817134</v>
      </c>
    </row>
    <row r="4" spans="1:55">
      <c r="A4" t="s">
        <v>117</v>
      </c>
      <c r="C4" s="21">
        <f>C3/B3-1</f>
        <v>1.6200927421893052E-2</v>
      </c>
      <c r="D4" s="21">
        <f t="shared" ref="D4:U4" si="28">D3/C3-1</f>
        <v>1.8220103107258412E-2</v>
      </c>
      <c r="E4" s="21">
        <f t="shared" si="28"/>
        <v>-2.9087345990573832E-3</v>
      </c>
      <c r="F4" s="21">
        <f t="shared" si="28"/>
        <v>-5.0843907171249647E-5</v>
      </c>
      <c r="G4" s="21">
        <f t="shared" si="28"/>
        <v>2.7118264873615905E-2</v>
      </c>
      <c r="H4" s="21">
        <f t="shared" si="28"/>
        <v>3.025686254552884E-2</v>
      </c>
      <c r="I4" s="21">
        <f t="shared" si="28"/>
        <v>-1.4156736616198651E-2</v>
      </c>
      <c r="J4" s="21">
        <f t="shared" si="28"/>
        <v>5.968878808119249E-2</v>
      </c>
      <c r="K4" s="21">
        <f t="shared" si="28"/>
        <v>5.140453427864311E-2</v>
      </c>
      <c r="L4" s="21">
        <f t="shared" si="28"/>
        <v>9.6076853083222558E-2</v>
      </c>
      <c r="M4" s="21">
        <f t="shared" si="28"/>
        <v>0.11750198759231534</v>
      </c>
      <c r="N4" s="21">
        <f t="shared" si="28"/>
        <v>6.6791183158101619E-2</v>
      </c>
      <c r="O4" s="21">
        <f t="shared" si="28"/>
        <v>4.8783740967077494E-2</v>
      </c>
      <c r="P4" s="21">
        <f t="shared" si="28"/>
        <v>5.4260291579318665E-2</v>
      </c>
      <c r="Q4" s="21">
        <f t="shared" si="28"/>
        <v>4.8617331690696597E-2</v>
      </c>
      <c r="R4" s="21">
        <f t="shared" si="28"/>
        <v>4.5830821223230123E-2</v>
      </c>
      <c r="S4" s="21">
        <f t="shared" si="28"/>
        <v>4.3871880599889668E-2</v>
      </c>
      <c r="T4" s="21">
        <f t="shared" si="28"/>
        <v>4.2353249852943087E-2</v>
      </c>
      <c r="U4" s="21">
        <f t="shared" si="28"/>
        <v>3.9372955837980506E-2</v>
      </c>
      <c r="V4" s="21">
        <v>3.5000000000000003E-2</v>
      </c>
      <c r="W4" s="21">
        <v>0.03</v>
      </c>
      <c r="X4" s="21">
        <v>0.03</v>
      </c>
      <c r="Y4" s="21">
        <v>0.03</v>
      </c>
      <c r="Z4" s="21">
        <v>0.03</v>
      </c>
      <c r="AA4" s="21">
        <v>0.03</v>
      </c>
      <c r="AB4" s="21">
        <v>0.03</v>
      </c>
      <c r="AC4" s="21">
        <v>0.03</v>
      </c>
      <c r="AD4" s="21">
        <v>0.03</v>
      </c>
      <c r="AE4" s="21">
        <v>0.03</v>
      </c>
      <c r="AF4" s="21">
        <v>0.03</v>
      </c>
      <c r="AG4" s="21">
        <v>0.03</v>
      </c>
      <c r="AH4" s="21">
        <v>0.03</v>
      </c>
      <c r="AI4" s="21">
        <v>0.03</v>
      </c>
      <c r="AJ4" s="21">
        <v>0.03</v>
      </c>
      <c r="AK4" s="21">
        <v>0.03</v>
      </c>
      <c r="AL4" s="21">
        <v>0.03</v>
      </c>
      <c r="AM4" s="21">
        <v>0.03</v>
      </c>
      <c r="AN4" s="21">
        <v>0.03</v>
      </c>
      <c r="AO4" s="21">
        <v>0.03</v>
      </c>
      <c r="AP4" s="21">
        <v>0.03</v>
      </c>
      <c r="AQ4" s="21">
        <v>0.03</v>
      </c>
      <c r="AR4" s="21">
        <v>0.03</v>
      </c>
      <c r="AS4" s="21">
        <v>0.03</v>
      </c>
      <c r="AT4" s="21">
        <v>0.03</v>
      </c>
      <c r="AU4" s="21">
        <v>0.03</v>
      </c>
      <c r="AV4" s="21">
        <v>0.03</v>
      </c>
      <c r="AW4" s="21">
        <v>0.03</v>
      </c>
      <c r="AX4" s="21">
        <v>0.03</v>
      </c>
      <c r="AY4" s="21">
        <v>0.03</v>
      </c>
      <c r="AZ4" s="21">
        <v>0.03</v>
      </c>
      <c r="BA4" s="21">
        <v>0.03</v>
      </c>
      <c r="BB4" s="21">
        <v>0.03</v>
      </c>
      <c r="BC4" s="21">
        <v>0.03</v>
      </c>
    </row>
    <row r="6" spans="1:55">
      <c r="A6" t="s">
        <v>115</v>
      </c>
      <c r="B6" s="27">
        <f>[6]pivot!$H$5</f>
        <v>47542266</v>
      </c>
      <c r="C6" s="27">
        <f>[6]pivot!$H$6</f>
        <v>49382806</v>
      </c>
      <c r="D6" s="27">
        <f>[6]pivot!$H$7</f>
        <v>49867300</v>
      </c>
      <c r="E6" s="27">
        <f>[6]pivot!$H$8</f>
        <v>51407702</v>
      </c>
      <c r="F6" s="27">
        <f>[6]pivot!$H$9</f>
        <v>50405432</v>
      </c>
      <c r="G6" s="27">
        <f>[6]pivot!$H$10</f>
        <v>50773092</v>
      </c>
      <c r="H6" s="27">
        <f>[6]pivot!$H$11</f>
        <v>51814500</v>
      </c>
      <c r="I6" s="27">
        <f>[6]pivot!$H$12</f>
        <v>48926311</v>
      </c>
      <c r="J6" s="27">
        <f>[6]pivot!$H$13</f>
        <v>52180718</v>
      </c>
      <c r="K6" s="27">
        <f>[6]pivot!$H$14</f>
        <v>56554640</v>
      </c>
      <c r="L6" s="27">
        <f>[6]pivot!$H$15</f>
        <v>61158618</v>
      </c>
      <c r="M6" s="27">
        <f>[6]pivot!$H$16</f>
        <v>66716870</v>
      </c>
      <c r="N6" s="27">
        <f>[6]pivot!$H$17</f>
        <v>68924137</v>
      </c>
      <c r="O6" s="27">
        <f>[6]pivot!$H$18</f>
        <v>73000469</v>
      </c>
      <c r="P6" s="27">
        <f>[6]pivot!$H$19</f>
        <v>77160559</v>
      </c>
      <c r="Q6" s="27">
        <f>[6]pivot!$H$20</f>
        <v>81050462</v>
      </c>
      <c r="R6" s="27">
        <f>[6]pivot!$H$21</f>
        <v>84847129</v>
      </c>
      <c r="S6" s="27">
        <f>[6]pivot!$H$22</f>
        <v>88789008</v>
      </c>
      <c r="T6" s="27">
        <f>[6]pivot!$H$23</f>
        <v>92749017</v>
      </c>
      <c r="U6" s="27">
        <f>[6]pivot!$H$24</f>
        <v>96726264</v>
      </c>
      <c r="V6" s="27">
        <f t="shared" ref="V6:AN6" si="29">U6*(1+V7)</f>
        <v>100111683.23999999</v>
      </c>
      <c r="W6" s="27">
        <f t="shared" si="29"/>
        <v>103115033.73719999</v>
      </c>
      <c r="X6" s="27">
        <f t="shared" si="29"/>
        <v>106208484.74931599</v>
      </c>
      <c r="Y6" s="27">
        <f t="shared" si="29"/>
        <v>109394739.29179548</v>
      </c>
      <c r="Z6" s="27">
        <f t="shared" si="29"/>
        <v>112676581.47054935</v>
      </c>
      <c r="AA6" s="27">
        <f t="shared" si="29"/>
        <v>116056878.91466583</v>
      </c>
      <c r="AB6" s="27">
        <f t="shared" si="29"/>
        <v>119538585.28210582</v>
      </c>
      <c r="AC6" s="27">
        <f t="shared" si="29"/>
        <v>123124742.84056899</v>
      </c>
      <c r="AD6" s="27">
        <f t="shared" si="29"/>
        <v>126818485.12578607</v>
      </c>
      <c r="AE6" s="27">
        <f t="shared" si="29"/>
        <v>130623039.67955965</v>
      </c>
      <c r="AF6" s="27">
        <f t="shared" si="29"/>
        <v>134541730.86994645</v>
      </c>
      <c r="AG6" s="27">
        <f t="shared" si="29"/>
        <v>138577982.79604486</v>
      </c>
      <c r="AH6" s="27">
        <f t="shared" si="29"/>
        <v>142735322.27992621</v>
      </c>
      <c r="AI6" s="27">
        <f t="shared" si="29"/>
        <v>147017381.94832399</v>
      </c>
      <c r="AJ6" s="27">
        <f t="shared" si="29"/>
        <v>151427903.40677372</v>
      </c>
      <c r="AK6" s="27">
        <f t="shared" si="29"/>
        <v>155970740.50897694</v>
      </c>
      <c r="AL6" s="27">
        <f t="shared" si="29"/>
        <v>160649862.72424623</v>
      </c>
      <c r="AM6" s="27">
        <f t="shared" si="29"/>
        <v>165469358.60597363</v>
      </c>
      <c r="AN6" s="27">
        <f t="shared" si="29"/>
        <v>170433439.36415285</v>
      </c>
      <c r="AO6" s="27">
        <f t="shared" ref="AO6" si="30">AN6*(1+AO7)</f>
        <v>175546442.54507744</v>
      </c>
      <c r="AP6" s="27">
        <f t="shared" ref="AP6" si="31">AO6*(1+AP7)</f>
        <v>180812835.82142976</v>
      </c>
      <c r="AQ6" s="27">
        <f t="shared" ref="AQ6" si="32">AP6*(1+AQ7)</f>
        <v>186237220.89607266</v>
      </c>
      <c r="AR6" s="27">
        <f t="shared" ref="AR6" si="33">AQ6*(1+AR7)</f>
        <v>191824337.52295485</v>
      </c>
      <c r="AS6" s="27">
        <f t="shared" ref="AS6" si="34">AR6*(1+AS7)</f>
        <v>197579067.64864349</v>
      </c>
      <c r="AT6" s="27">
        <f t="shared" ref="AT6" si="35">AS6*(1+AT7)</f>
        <v>203506439.67810279</v>
      </c>
      <c r="AU6" s="27">
        <f t="shared" ref="AU6" si="36">AT6*(1+AU7)</f>
        <v>209611632.86844587</v>
      </c>
      <c r="AV6" s="27">
        <f t="shared" ref="AV6" si="37">AU6*(1+AV7)</f>
        <v>215899981.85449925</v>
      </c>
      <c r="AW6" s="27">
        <f t="shared" ref="AW6" si="38">AV6*(1+AW7)</f>
        <v>222376981.31013423</v>
      </c>
      <c r="AX6" s="27">
        <f t="shared" ref="AX6" si="39">AW6*(1+AX7)</f>
        <v>229048290.74943826</v>
      </c>
      <c r="AY6" s="27">
        <f t="shared" ref="AY6" si="40">AX6*(1+AY7)</f>
        <v>235919739.47192141</v>
      </c>
      <c r="AZ6" s="27">
        <f t="shared" ref="AZ6" si="41">AY6*(1+AZ7)</f>
        <v>242997331.65607905</v>
      </c>
      <c r="BA6" s="27">
        <f t="shared" ref="BA6" si="42">AZ6*(1+BA7)</f>
        <v>250287251.60576144</v>
      </c>
      <c r="BB6" s="27">
        <f t="shared" ref="BB6" si="43">BA6*(1+BB7)</f>
        <v>257795869.1539343</v>
      </c>
      <c r="BC6" s="27">
        <f t="shared" ref="BC6" si="44">BB6*(1+BC7)</f>
        <v>265529745.22855234</v>
      </c>
    </row>
    <row r="7" spans="1:55">
      <c r="A7" t="s">
        <v>116</v>
      </c>
      <c r="C7" s="21">
        <f t="shared" ref="C7:U7" si="45">C6/B6-1</f>
        <v>3.871376261282955E-2</v>
      </c>
      <c r="D7" s="21">
        <f t="shared" si="45"/>
        <v>9.8109856292896147E-3</v>
      </c>
      <c r="E7" s="21">
        <f t="shared" si="45"/>
        <v>3.0890022118702953E-2</v>
      </c>
      <c r="F7" s="21">
        <f t="shared" si="45"/>
        <v>-1.9496494902650929E-2</v>
      </c>
      <c r="G7" s="21">
        <f t="shared" si="45"/>
        <v>7.2940551327880243E-3</v>
      </c>
      <c r="H7" s="21">
        <f t="shared" si="45"/>
        <v>2.0511021861737255E-2</v>
      </c>
      <c r="I7" s="21">
        <f t="shared" si="45"/>
        <v>-5.5740941242316322E-2</v>
      </c>
      <c r="J7" s="21">
        <f t="shared" si="45"/>
        <v>6.6516500702454406E-2</v>
      </c>
      <c r="K7" s="21">
        <f t="shared" si="45"/>
        <v>8.3822572161617259E-2</v>
      </c>
      <c r="L7" s="21">
        <f t="shared" si="45"/>
        <v>8.1407608641837381E-2</v>
      </c>
      <c r="M7" s="21">
        <f t="shared" si="45"/>
        <v>9.088256376231385E-2</v>
      </c>
      <c r="N7" s="21">
        <f t="shared" si="45"/>
        <v>3.3084091025253448E-2</v>
      </c>
      <c r="O7" s="21">
        <f t="shared" si="45"/>
        <v>5.9142300178528062E-2</v>
      </c>
      <c r="P7" s="21">
        <f t="shared" si="45"/>
        <v>5.6987168123536325E-2</v>
      </c>
      <c r="Q7" s="21">
        <f t="shared" si="45"/>
        <v>5.0413100299078861E-2</v>
      </c>
      <c r="R7" s="21">
        <f t="shared" si="45"/>
        <v>4.6843249332742865E-2</v>
      </c>
      <c r="S7" s="21">
        <f t="shared" si="45"/>
        <v>4.6458602034725294E-2</v>
      </c>
      <c r="T7" s="21">
        <f t="shared" si="45"/>
        <v>4.4600216729530295E-2</v>
      </c>
      <c r="U7" s="21">
        <f t="shared" si="45"/>
        <v>4.2881823750218206E-2</v>
      </c>
      <c r="V7" s="21">
        <v>3.5000000000000003E-2</v>
      </c>
      <c r="W7" s="21">
        <v>0.03</v>
      </c>
      <c r="X7" s="21">
        <v>0.03</v>
      </c>
      <c r="Y7" s="21">
        <v>0.03</v>
      </c>
      <c r="Z7" s="21">
        <v>0.03</v>
      </c>
      <c r="AA7" s="21">
        <v>0.03</v>
      </c>
      <c r="AB7" s="21">
        <v>0.03</v>
      </c>
      <c r="AC7" s="21">
        <v>0.03</v>
      </c>
      <c r="AD7" s="21">
        <v>0.03</v>
      </c>
      <c r="AE7" s="21">
        <v>0.03</v>
      </c>
      <c r="AF7" s="21">
        <v>0.03</v>
      </c>
      <c r="AG7" s="21">
        <v>0.03</v>
      </c>
      <c r="AH7" s="21">
        <v>0.03</v>
      </c>
      <c r="AI7" s="21">
        <v>0.03</v>
      </c>
      <c r="AJ7" s="21">
        <v>0.03</v>
      </c>
      <c r="AK7" s="21">
        <v>0.03</v>
      </c>
      <c r="AL7" s="21">
        <v>0.03</v>
      </c>
      <c r="AM7" s="21">
        <v>0.03</v>
      </c>
      <c r="AN7" s="21">
        <v>0.03</v>
      </c>
      <c r="AO7" s="21">
        <v>0.03</v>
      </c>
      <c r="AP7" s="21">
        <v>0.03</v>
      </c>
      <c r="AQ7" s="21">
        <v>0.03</v>
      </c>
      <c r="AR7" s="21">
        <v>0.03</v>
      </c>
      <c r="AS7" s="21">
        <v>0.03</v>
      </c>
      <c r="AT7" s="21">
        <v>0.03</v>
      </c>
      <c r="AU7" s="21">
        <v>0.03</v>
      </c>
      <c r="AV7" s="21">
        <v>0.03</v>
      </c>
      <c r="AW7" s="21">
        <v>0.03</v>
      </c>
      <c r="AX7" s="21">
        <v>0.03</v>
      </c>
      <c r="AY7" s="21">
        <v>0.03</v>
      </c>
      <c r="AZ7" s="21">
        <v>0.03</v>
      </c>
      <c r="BA7" s="21">
        <v>0.03</v>
      </c>
      <c r="BB7" s="21">
        <v>0.03</v>
      </c>
      <c r="BC7" s="21">
        <v>0.03</v>
      </c>
    </row>
    <row r="9" spans="1:55">
      <c r="A9" t="s">
        <v>121</v>
      </c>
      <c r="B9" s="91">
        <f>[6]pivot!$F$5/1000000</f>
        <v>6952.0555880000002</v>
      </c>
      <c r="C9">
        <f>[6]pivot!$F$6/1000000</f>
        <v>7194.319184</v>
      </c>
      <c r="D9">
        <f>[6]pivot!$F$7/1000000</f>
        <v>7608.4541820000004</v>
      </c>
      <c r="E9">
        <f>[6]pivot!$F$8/1000000</f>
        <v>7417.1080019999999</v>
      </c>
      <c r="F9">
        <f>[6]pivot!$F$9/1000000</f>
        <v>7242.4046969999999</v>
      </c>
      <c r="G9">
        <f>[6]pivot!$F$10/1000000</f>
        <v>6556.0821759999999</v>
      </c>
      <c r="H9">
        <f>[6]pivot!$F$11/1000000</f>
        <v>6780.3289709999999</v>
      </c>
      <c r="I9">
        <f>[6]pivot!$F$12/1000000</f>
        <v>6342.1361619999998</v>
      </c>
      <c r="J9">
        <f>[6]pivot!$F$13/1000000</f>
        <v>6579.5621719999999</v>
      </c>
      <c r="K9">
        <f>[6]pivot!$F$14/1000000</f>
        <v>7388.1716200000001</v>
      </c>
      <c r="L9">
        <f>[6]pivot!$F$15/1000000</f>
        <v>9697.5440639999997</v>
      </c>
      <c r="M9">
        <f>[6]pivot!$F$16/1000000</f>
        <v>10085.816489000001</v>
      </c>
      <c r="N9">
        <f>[6]pivot!$F$17/1000000</f>
        <v>10563.014074999999</v>
      </c>
      <c r="O9">
        <f>[6]pivot!$F$18/1000000</f>
        <v>11029.931379</v>
      </c>
      <c r="P9">
        <f>[6]pivot!$F$19/1000000</f>
        <v>11728.706812</v>
      </c>
      <c r="Q9">
        <f>[6]pivot!$F$20/1000000</f>
        <v>12333.601269999999</v>
      </c>
      <c r="R9">
        <f>[6]pivot!$F$21/1000000</f>
        <v>12955.683617000001</v>
      </c>
      <c r="S9">
        <f>[6]pivot!$F$22/1000000</f>
        <v>13558.883554</v>
      </c>
      <c r="T9">
        <f>[6]pivot!$F$23/1000000</f>
        <v>14163.901382</v>
      </c>
      <c r="U9">
        <f>[6]pivot!$F$24/1000000</f>
        <v>14760.535045000001</v>
      </c>
    </row>
    <row r="10" spans="1:55">
      <c r="A10" t="s">
        <v>118</v>
      </c>
      <c r="C10" s="21">
        <f t="shared" ref="C10:U10" si="46">C9/B9-1</f>
        <v>3.4847764511286794E-2</v>
      </c>
      <c r="D10" s="21">
        <f t="shared" si="46"/>
        <v>5.7564167978677805E-2</v>
      </c>
      <c r="E10" s="21">
        <f t="shared" si="46"/>
        <v>-2.5149153221252885E-2</v>
      </c>
      <c r="F10" s="21">
        <f t="shared" si="46"/>
        <v>-2.3554100190113392E-2</v>
      </c>
      <c r="G10" s="21">
        <f t="shared" si="46"/>
        <v>-9.4764453204926991E-2</v>
      </c>
      <c r="H10" s="21">
        <f t="shared" si="46"/>
        <v>3.4204390515559124E-2</v>
      </c>
      <c r="I10" s="21">
        <f t="shared" si="46"/>
        <v>-6.4627072060099877E-2</v>
      </c>
      <c r="J10" s="21">
        <f t="shared" si="46"/>
        <v>3.7436283916857382E-2</v>
      </c>
      <c r="K10" s="21">
        <f t="shared" si="46"/>
        <v>0.12289715133951007</v>
      </c>
      <c r="L10" s="21">
        <f t="shared" si="46"/>
        <v>0.31257698965038383</v>
      </c>
      <c r="M10" s="21">
        <f t="shared" si="46"/>
        <v>4.0038222300157189E-2</v>
      </c>
      <c r="N10" s="21">
        <f t="shared" si="46"/>
        <v>4.731372879136253E-2</v>
      </c>
      <c r="O10" s="21">
        <f t="shared" si="46"/>
        <v>4.4203037190405414E-2</v>
      </c>
      <c r="P10" s="21">
        <f t="shared" si="46"/>
        <v>6.3352654607662151E-2</v>
      </c>
      <c r="Q10" s="21">
        <f t="shared" si="46"/>
        <v>5.1573840807505933E-2</v>
      </c>
      <c r="R10" s="21">
        <f t="shared" si="46"/>
        <v>5.0438013470821552E-2</v>
      </c>
      <c r="S10" s="21">
        <f t="shared" si="46"/>
        <v>4.6558711591914825E-2</v>
      </c>
      <c r="T10" s="21">
        <f t="shared" si="46"/>
        <v>4.4621507780521874E-2</v>
      </c>
      <c r="U10" s="21">
        <f t="shared" si="46"/>
        <v>4.212353975848937E-2</v>
      </c>
    </row>
    <row r="17" spans="1:15" ht="13">
      <c r="A17" s="18" t="s">
        <v>106</v>
      </c>
      <c r="B17" s="19" t="s">
        <v>48</v>
      </c>
      <c r="C17" s="30" t="s">
        <v>53</v>
      </c>
      <c r="D17" s="30" t="s">
        <v>58</v>
      </c>
      <c r="E17" s="20" t="s">
        <v>63</v>
      </c>
      <c r="F17" s="20" t="s">
        <v>68</v>
      </c>
      <c r="G17" s="20" t="s">
        <v>73</v>
      </c>
      <c r="H17" s="20" t="s">
        <v>78</v>
      </c>
      <c r="I17" s="20" t="s">
        <v>83</v>
      </c>
      <c r="J17" s="20" t="s">
        <v>88</v>
      </c>
      <c r="K17" s="20" t="s">
        <v>93</v>
      </c>
    </row>
    <row r="19" spans="1:15">
      <c r="A19" t="str">
        <f>A3</f>
        <v>Sum of Total Visitor Arrivals</v>
      </c>
      <c r="B19" s="27">
        <f>(I3+J3)/2</f>
        <v>2641158.5</v>
      </c>
      <c r="C19" s="27">
        <f>(N3+O3)/2</f>
        <v>3824775</v>
      </c>
      <c r="D19" s="27">
        <f>(S3+T3)/2</f>
        <v>4826142</v>
      </c>
      <c r="E19" s="27">
        <f>(X3+Y3)/2</f>
        <v>5706455.1675629392</v>
      </c>
      <c r="F19" s="27">
        <f>(AC3+AD3)/2</f>
        <v>6615345.5319109783</v>
      </c>
      <c r="G19" s="27">
        <f>(AH3+AI3)/2</f>
        <v>7668998.5676807407</v>
      </c>
      <c r="H19" s="27">
        <f>(AM3+AN3)/2</f>
        <v>8890471.215356119</v>
      </c>
      <c r="I19" s="27">
        <f>(AR3+AS3)/2</f>
        <v>10306492.788272763</v>
      </c>
      <c r="J19" s="27">
        <f>(AW3+AX3)/2</f>
        <v>11948049.886404533</v>
      </c>
      <c r="K19" s="27">
        <f>(BB3+BC3)/2</f>
        <v>13851064.471751835</v>
      </c>
    </row>
    <row r="20" spans="1:15">
      <c r="A20" t="str">
        <f>A6</f>
        <v>Sum Total Visitor Days</v>
      </c>
      <c r="B20" s="27">
        <f>(I6+J6)/2</f>
        <v>50553514.5</v>
      </c>
      <c r="C20" s="27">
        <f>(N6+O6)/2</f>
        <v>70962303</v>
      </c>
      <c r="D20" s="27">
        <f>(S6+T6)/2</f>
        <v>90769012.5</v>
      </c>
      <c r="E20" s="27">
        <f>(X6+Y6)/2</f>
        <v>107801612.02055573</v>
      </c>
      <c r="F20" s="27">
        <f>(AC6+AD6)/2</f>
        <v>124971613.98317753</v>
      </c>
      <c r="G20" s="27">
        <f>(AH6+AI6)/2</f>
        <v>144876352.1141251</v>
      </c>
      <c r="H20" s="27">
        <f>(AM6+AN6)/2</f>
        <v>167951398.98506325</v>
      </c>
      <c r="I20" s="27">
        <f>(AR6+AS6)/2</f>
        <v>194701702.58579916</v>
      </c>
      <c r="J20" s="27">
        <f>(AW6+AX6)/2</f>
        <v>225712636.02978623</v>
      </c>
      <c r="K20" s="27">
        <f>(BB6+BC6)/2</f>
        <v>261662807.19124332</v>
      </c>
    </row>
    <row r="21" spans="1:15">
      <c r="B21" s="27"/>
      <c r="C21" s="27"/>
      <c r="D21" s="27"/>
      <c r="E21" s="27"/>
      <c r="F21" s="27"/>
      <c r="G21" s="27"/>
      <c r="H21" s="27"/>
    </row>
    <row r="22" spans="1:15">
      <c r="B22" s="25"/>
      <c r="C22" s="25"/>
      <c r="D22" s="25"/>
      <c r="E22" s="25"/>
      <c r="F22" s="25"/>
      <c r="G22" s="25"/>
      <c r="H22" s="25"/>
    </row>
    <row r="23" spans="1:15">
      <c r="B23" s="25"/>
      <c r="C23" s="25"/>
      <c r="D23" s="25"/>
      <c r="E23" s="25"/>
      <c r="F23" s="25"/>
      <c r="G23" s="25"/>
      <c r="H23" s="25"/>
    </row>
    <row r="24" spans="1:15">
      <c r="B24" s="25"/>
      <c r="C24" s="25"/>
      <c r="D24" s="25"/>
      <c r="E24" s="25"/>
      <c r="F24" s="25"/>
      <c r="G24" s="25"/>
      <c r="H24" s="25"/>
    </row>
    <row r="25" spans="1:15">
      <c r="B25" s="25"/>
      <c r="C25" s="25"/>
      <c r="D25" s="25"/>
      <c r="E25" s="25"/>
      <c r="F25" s="25"/>
      <c r="G25" s="25"/>
      <c r="H25" s="25"/>
    </row>
    <row r="26" spans="1:15">
      <c r="B26" s="25"/>
      <c r="C26" s="25"/>
      <c r="D26" s="25"/>
      <c r="E26" s="25"/>
      <c r="F26" s="25"/>
      <c r="G26" s="25"/>
      <c r="H26" s="25"/>
    </row>
    <row r="27" spans="1:15">
      <c r="B27" s="25"/>
      <c r="C27" s="25"/>
      <c r="D27" s="25"/>
      <c r="E27" s="25"/>
      <c r="F27" s="25"/>
      <c r="G27" s="25"/>
      <c r="H27" s="25"/>
    </row>
    <row r="28" spans="1:15">
      <c r="B28" s="25"/>
      <c r="C28" s="25"/>
      <c r="D28" s="25"/>
      <c r="E28" s="25"/>
      <c r="F28" s="25"/>
      <c r="G28" s="25"/>
      <c r="H28" s="25"/>
    </row>
    <row r="30" spans="1:15" ht="13">
      <c r="A30" s="18" t="s">
        <v>119</v>
      </c>
      <c r="B30" s="19" t="s">
        <v>48</v>
      </c>
      <c r="C30" s="19" t="s">
        <v>49</v>
      </c>
      <c r="D30" s="19" t="s">
        <v>50</v>
      </c>
      <c r="E30" s="19" t="s">
        <v>51</v>
      </c>
      <c r="F30" s="19" t="s">
        <v>52</v>
      </c>
      <c r="G30" s="30" t="s">
        <v>53</v>
      </c>
      <c r="H30" s="30" t="s">
        <v>58</v>
      </c>
      <c r="I30" s="20" t="s">
        <v>63</v>
      </c>
      <c r="J30" s="20" t="s">
        <v>68</v>
      </c>
      <c r="K30" s="20" t="s">
        <v>73</v>
      </c>
      <c r="L30" s="20" t="s">
        <v>78</v>
      </c>
      <c r="M30" s="20" t="s">
        <v>83</v>
      </c>
      <c r="N30" s="20" t="s">
        <v>88</v>
      </c>
      <c r="O30" s="20" t="s">
        <v>93</v>
      </c>
    </row>
    <row r="32" spans="1:15">
      <c r="A32" t="s">
        <v>113</v>
      </c>
      <c r="B32" s="27">
        <f>B19</f>
        <v>2641158.5</v>
      </c>
      <c r="C32" s="27">
        <f>(J3+K3)/2</f>
        <v>2787549</v>
      </c>
      <c r="D32" s="27">
        <f>(K3+L3)/2</f>
        <v>2994665</v>
      </c>
      <c r="E32" s="27">
        <f t="shared" ref="E32:F32" si="47">(L3+M3)/2</f>
        <v>3315934</v>
      </c>
      <c r="F32" s="27">
        <f t="shared" si="47"/>
        <v>3616820.5</v>
      </c>
      <c r="G32" s="27">
        <f t="shared" ref="G32:L33" si="48">C19</f>
        <v>3824775</v>
      </c>
      <c r="H32" s="27">
        <f t="shared" si="48"/>
        <v>4826142</v>
      </c>
      <c r="I32" s="27">
        <f t="shared" si="48"/>
        <v>5706455.1675629392</v>
      </c>
      <c r="J32" s="27">
        <f t="shared" si="48"/>
        <v>6615345.5319109783</v>
      </c>
      <c r="K32" s="27">
        <f t="shared" si="48"/>
        <v>7668998.5676807407</v>
      </c>
      <c r="L32" s="27">
        <f t="shared" si="48"/>
        <v>8890471.215356119</v>
      </c>
      <c r="M32" s="27">
        <f t="shared" ref="M32:M33" si="49">I19</f>
        <v>10306492.788272763</v>
      </c>
      <c r="N32" s="27">
        <f t="shared" ref="N32:N33" si="50">J19</f>
        <v>11948049.886404533</v>
      </c>
      <c r="O32" s="27">
        <f t="shared" ref="O32:O33" si="51">K19</f>
        <v>13851064.471751835</v>
      </c>
    </row>
    <row r="33" spans="1:15">
      <c r="A33" t="s">
        <v>115</v>
      </c>
      <c r="B33" s="27">
        <f>B20</f>
        <v>50553514.5</v>
      </c>
      <c r="C33" s="27">
        <f>(J6+K6)/2</f>
        <v>54367679</v>
      </c>
      <c r="D33" s="27">
        <f>(K6+L6)/2</f>
        <v>58856629</v>
      </c>
      <c r="E33" s="27">
        <f t="shared" ref="E33:F33" si="52">(L6+M6)/2</f>
        <v>63937744</v>
      </c>
      <c r="F33" s="27">
        <f t="shared" si="52"/>
        <v>67820503.5</v>
      </c>
      <c r="G33" s="27">
        <f t="shared" si="48"/>
        <v>70962303</v>
      </c>
      <c r="H33" s="27">
        <f t="shared" si="48"/>
        <v>90769012.5</v>
      </c>
      <c r="I33" s="27">
        <f t="shared" si="48"/>
        <v>107801612.02055573</v>
      </c>
      <c r="J33" s="27">
        <f t="shared" si="48"/>
        <v>124971613.98317753</v>
      </c>
      <c r="K33" s="27">
        <f t="shared" si="48"/>
        <v>144876352.1141251</v>
      </c>
      <c r="L33" s="27">
        <f t="shared" si="48"/>
        <v>167951398.98506325</v>
      </c>
      <c r="M33" s="27">
        <f t="shared" si="49"/>
        <v>194701702.58579916</v>
      </c>
      <c r="N33" s="27">
        <f t="shared" si="50"/>
        <v>225712636.02978623</v>
      </c>
      <c r="O33" s="27">
        <f t="shared" si="51"/>
        <v>261662807.19124332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M27" sqref="M27"/>
    </sheetView>
  </sheetViews>
  <sheetFormatPr defaultRowHeight="12.5"/>
  <cols>
    <col min="3" max="3" width="49.453125" customWidth="1"/>
    <col min="4" max="17" width="17.81640625" customWidth="1"/>
  </cols>
  <sheetData>
    <row r="1" spans="1:17" ht="13">
      <c r="A1" s="18"/>
    </row>
    <row r="2" spans="1:17" ht="13" thickBot="1"/>
    <row r="3" spans="1:17" ht="16" thickTop="1">
      <c r="C3" s="52" t="s">
        <v>161</v>
      </c>
      <c r="D3" s="51"/>
      <c r="E3" s="50"/>
      <c r="F3" s="50"/>
      <c r="G3" s="50"/>
      <c r="H3" s="50"/>
      <c r="I3" s="51"/>
      <c r="J3" s="51"/>
      <c r="K3" s="51"/>
      <c r="L3" s="51"/>
      <c r="M3" s="51"/>
      <c r="N3" s="51"/>
      <c r="O3" s="51"/>
      <c r="P3" s="51"/>
      <c r="Q3" s="54"/>
    </row>
    <row r="4" spans="1:17" ht="13.5" thickBot="1">
      <c r="C4" s="48"/>
      <c r="D4" s="43" t="s">
        <v>48</v>
      </c>
      <c r="E4" s="43" t="s">
        <v>49</v>
      </c>
      <c r="F4" s="43" t="s">
        <v>50</v>
      </c>
      <c r="G4" s="43" t="s">
        <v>51</v>
      </c>
      <c r="H4" s="43" t="s">
        <v>52</v>
      </c>
      <c r="I4" s="43" t="s">
        <v>53</v>
      </c>
      <c r="J4" s="43" t="s">
        <v>58</v>
      </c>
      <c r="K4" s="43" t="s">
        <v>63</v>
      </c>
      <c r="L4" s="43" t="s">
        <v>68</v>
      </c>
      <c r="M4" s="43" t="s">
        <v>73</v>
      </c>
      <c r="N4" s="43" t="s">
        <v>78</v>
      </c>
      <c r="O4" s="43" t="s">
        <v>83</v>
      </c>
      <c r="P4" s="43" t="s">
        <v>88</v>
      </c>
      <c r="Q4" s="42" t="s">
        <v>93</v>
      </c>
    </row>
    <row r="5" spans="1:17" ht="14" thickTop="1" thickBot="1">
      <c r="C5" s="45"/>
      <c r="D5" s="44" t="s">
        <v>129</v>
      </c>
      <c r="E5" s="44" t="s">
        <v>129</v>
      </c>
      <c r="F5" s="44" t="s">
        <v>129</v>
      </c>
      <c r="G5" s="44" t="s">
        <v>129</v>
      </c>
      <c r="H5" s="44" t="s">
        <v>129</v>
      </c>
      <c r="I5" s="44" t="s">
        <v>131</v>
      </c>
      <c r="J5" s="44" t="s">
        <v>131</v>
      </c>
      <c r="K5" s="44" t="s">
        <v>131</v>
      </c>
      <c r="L5" s="44" t="s">
        <v>131</v>
      </c>
      <c r="M5" s="44" t="s">
        <v>131</v>
      </c>
      <c r="N5" s="44" t="s">
        <v>131</v>
      </c>
      <c r="O5" s="44" t="s">
        <v>131</v>
      </c>
      <c r="P5" s="44" t="s">
        <v>131</v>
      </c>
      <c r="Q5" s="53" t="s">
        <v>131</v>
      </c>
    </row>
    <row r="6" spans="1:17" ht="16" thickTop="1">
      <c r="C6" s="65" t="s">
        <v>147</v>
      </c>
      <c r="D6" s="72">
        <v>0</v>
      </c>
      <c r="E6" s="73">
        <v>0</v>
      </c>
      <c r="F6" s="73">
        <v>0</v>
      </c>
      <c r="G6" s="73">
        <v>0</v>
      </c>
      <c r="H6" s="73">
        <v>0</v>
      </c>
      <c r="I6" s="74">
        <v>0</v>
      </c>
      <c r="J6" s="74">
        <v>0</v>
      </c>
      <c r="K6" s="74">
        <v>0.1</v>
      </c>
      <c r="L6" s="74">
        <v>0.2</v>
      </c>
      <c r="M6" s="74">
        <v>0.3</v>
      </c>
      <c r="N6" s="74">
        <v>0.4</v>
      </c>
      <c r="O6" s="74">
        <v>0.5</v>
      </c>
      <c r="P6" s="74">
        <v>0.6</v>
      </c>
      <c r="Q6" s="79">
        <v>0.7</v>
      </c>
    </row>
    <row r="7" spans="1:17" ht="15.5">
      <c r="C7" s="65" t="s">
        <v>146</v>
      </c>
      <c r="D7" s="76">
        <v>0</v>
      </c>
      <c r="E7" s="77">
        <v>0</v>
      </c>
      <c r="F7" s="77">
        <v>0</v>
      </c>
      <c r="G7" s="77">
        <v>0</v>
      </c>
      <c r="H7" s="77">
        <v>0</v>
      </c>
      <c r="I7" s="78">
        <v>0</v>
      </c>
      <c r="J7" s="78">
        <v>0</v>
      </c>
      <c r="K7" s="78">
        <v>0.1</v>
      </c>
      <c r="L7" s="78">
        <v>0.2</v>
      </c>
      <c r="M7" s="78">
        <v>0.3</v>
      </c>
      <c r="N7" s="78">
        <v>0.4</v>
      </c>
      <c r="O7" s="78">
        <v>0.5</v>
      </c>
      <c r="P7" s="78">
        <v>0.6</v>
      </c>
      <c r="Q7" s="79">
        <v>0.7</v>
      </c>
    </row>
    <row r="8" spans="1:17" ht="15.5">
      <c r="C8" s="65" t="s">
        <v>145</v>
      </c>
      <c r="D8" s="76">
        <v>0</v>
      </c>
      <c r="E8" s="77">
        <v>0</v>
      </c>
      <c r="F8" s="77">
        <v>0</v>
      </c>
      <c r="G8" s="77">
        <v>0</v>
      </c>
      <c r="H8" s="77">
        <v>0</v>
      </c>
      <c r="I8" s="78">
        <v>0</v>
      </c>
      <c r="J8" s="78">
        <v>0</v>
      </c>
      <c r="K8" s="78">
        <v>0.1</v>
      </c>
      <c r="L8" s="78">
        <v>0.2</v>
      </c>
      <c r="M8" s="78">
        <v>0.3</v>
      </c>
      <c r="N8" s="78">
        <v>0.4</v>
      </c>
      <c r="O8" s="78">
        <v>0.5</v>
      </c>
      <c r="P8" s="78">
        <v>0.6</v>
      </c>
      <c r="Q8" s="79">
        <v>0.7</v>
      </c>
    </row>
    <row r="9" spans="1:17" ht="15.5">
      <c r="C9" s="65" t="s">
        <v>144</v>
      </c>
      <c r="D9" s="76">
        <v>0</v>
      </c>
      <c r="E9" s="77">
        <v>0</v>
      </c>
      <c r="F9" s="77">
        <v>0</v>
      </c>
      <c r="G9" s="77">
        <v>0</v>
      </c>
      <c r="H9" s="77">
        <v>0</v>
      </c>
      <c r="I9" s="78">
        <v>0</v>
      </c>
      <c r="J9" s="78">
        <v>0</v>
      </c>
      <c r="K9" s="78">
        <v>0.1</v>
      </c>
      <c r="L9" s="78">
        <v>0.2</v>
      </c>
      <c r="M9" s="78">
        <v>0.3</v>
      </c>
      <c r="N9" s="78">
        <v>0.4</v>
      </c>
      <c r="O9" s="78">
        <v>0.5</v>
      </c>
      <c r="P9" s="78">
        <v>0.6</v>
      </c>
      <c r="Q9" s="79">
        <v>0.7</v>
      </c>
    </row>
    <row r="10" spans="1:17" ht="15.5">
      <c r="C10" s="65" t="s">
        <v>143</v>
      </c>
      <c r="D10" s="76">
        <v>0</v>
      </c>
      <c r="E10" s="77">
        <v>0</v>
      </c>
      <c r="F10" s="77">
        <v>0</v>
      </c>
      <c r="G10" s="77">
        <v>0</v>
      </c>
      <c r="H10" s="77">
        <v>0</v>
      </c>
      <c r="I10" s="78">
        <v>0</v>
      </c>
      <c r="J10" s="78">
        <v>0</v>
      </c>
      <c r="K10" s="78">
        <v>0.1</v>
      </c>
      <c r="L10" s="78">
        <v>0.2</v>
      </c>
      <c r="M10" s="78">
        <v>0.3</v>
      </c>
      <c r="N10" s="78">
        <v>0.4</v>
      </c>
      <c r="O10" s="78">
        <v>0.5</v>
      </c>
      <c r="P10" s="78">
        <v>0.6</v>
      </c>
      <c r="Q10" s="79">
        <v>0.7</v>
      </c>
    </row>
    <row r="11" spans="1:17" ht="15.5">
      <c r="C11" s="65" t="s">
        <v>142</v>
      </c>
      <c r="D11" s="76">
        <v>0</v>
      </c>
      <c r="E11" s="77">
        <v>0</v>
      </c>
      <c r="F11" s="77">
        <v>0</v>
      </c>
      <c r="G11" s="77">
        <v>0</v>
      </c>
      <c r="H11" s="77">
        <v>0</v>
      </c>
      <c r="I11" s="78">
        <v>0</v>
      </c>
      <c r="J11" s="78">
        <v>0</v>
      </c>
      <c r="K11" s="78">
        <v>0.1</v>
      </c>
      <c r="L11" s="78">
        <v>0.2</v>
      </c>
      <c r="M11" s="78">
        <v>0.3</v>
      </c>
      <c r="N11" s="78">
        <v>0.4</v>
      </c>
      <c r="O11" s="78">
        <v>0.5</v>
      </c>
      <c r="P11" s="78">
        <v>0.6</v>
      </c>
      <c r="Q11" s="79">
        <v>0.7</v>
      </c>
    </row>
    <row r="12" spans="1:17" ht="15.5">
      <c r="C12" s="65" t="s">
        <v>141</v>
      </c>
      <c r="D12" s="76">
        <v>0</v>
      </c>
      <c r="E12" s="77">
        <v>0</v>
      </c>
      <c r="F12" s="77">
        <v>0</v>
      </c>
      <c r="G12" s="77">
        <v>0</v>
      </c>
      <c r="H12" s="77">
        <v>0</v>
      </c>
      <c r="I12" s="78">
        <v>0</v>
      </c>
      <c r="J12" s="78">
        <v>0</v>
      </c>
      <c r="K12" s="78">
        <v>0.1</v>
      </c>
      <c r="L12" s="78">
        <v>0.2</v>
      </c>
      <c r="M12" s="78">
        <v>0.3</v>
      </c>
      <c r="N12" s="78">
        <v>0.4</v>
      </c>
      <c r="O12" s="78">
        <v>0.5</v>
      </c>
      <c r="P12" s="78">
        <v>0.6</v>
      </c>
      <c r="Q12" s="79">
        <v>0.7</v>
      </c>
    </row>
    <row r="13" spans="1:17" ht="15.5">
      <c r="C13" s="65" t="s">
        <v>140</v>
      </c>
      <c r="D13" s="76">
        <v>0</v>
      </c>
      <c r="E13" s="77">
        <v>0</v>
      </c>
      <c r="F13" s="77">
        <v>0</v>
      </c>
      <c r="G13" s="77">
        <v>0</v>
      </c>
      <c r="H13" s="77">
        <v>0</v>
      </c>
      <c r="I13" s="78">
        <v>0</v>
      </c>
      <c r="J13" s="78">
        <v>0</v>
      </c>
      <c r="K13" s="78">
        <v>0.1</v>
      </c>
      <c r="L13" s="78">
        <v>0.2</v>
      </c>
      <c r="M13" s="78">
        <v>0.3</v>
      </c>
      <c r="N13" s="78">
        <v>0.4</v>
      </c>
      <c r="O13" s="78">
        <v>0.5</v>
      </c>
      <c r="P13" s="78">
        <v>0.6</v>
      </c>
      <c r="Q13" s="79">
        <v>0.7</v>
      </c>
    </row>
    <row r="14" spans="1:17" ht="15.5">
      <c r="C14" s="65" t="s">
        <v>139</v>
      </c>
      <c r="D14" s="76">
        <v>0</v>
      </c>
      <c r="E14" s="77">
        <v>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0.1</v>
      </c>
      <c r="L14" s="78">
        <v>0.2</v>
      </c>
      <c r="M14" s="78">
        <v>0.3</v>
      </c>
      <c r="N14" s="78">
        <v>0.4</v>
      </c>
      <c r="O14" s="78">
        <v>0.5</v>
      </c>
      <c r="P14" s="78">
        <v>0.6</v>
      </c>
      <c r="Q14" s="79">
        <v>0.7</v>
      </c>
    </row>
    <row r="15" spans="1:17" ht="15.5">
      <c r="C15" s="65" t="s">
        <v>138</v>
      </c>
      <c r="D15" s="76">
        <v>0</v>
      </c>
      <c r="E15" s="77">
        <v>0</v>
      </c>
      <c r="F15" s="77">
        <v>0</v>
      </c>
      <c r="G15" s="77">
        <v>0</v>
      </c>
      <c r="H15" s="77">
        <v>0</v>
      </c>
      <c r="I15" s="78">
        <v>0</v>
      </c>
      <c r="J15" s="78">
        <v>0</v>
      </c>
      <c r="K15" s="78">
        <v>0.1</v>
      </c>
      <c r="L15" s="78">
        <v>0.2</v>
      </c>
      <c r="M15" s="78">
        <v>0.3</v>
      </c>
      <c r="N15" s="78">
        <v>0.4</v>
      </c>
      <c r="O15" s="78">
        <v>0.5</v>
      </c>
      <c r="P15" s="78">
        <v>0.6</v>
      </c>
      <c r="Q15" s="79">
        <v>0.7</v>
      </c>
    </row>
    <row r="16" spans="1:17" ht="15.5">
      <c r="C16" s="65" t="s">
        <v>137</v>
      </c>
      <c r="D16" s="76">
        <v>0</v>
      </c>
      <c r="E16" s="77">
        <v>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0.1</v>
      </c>
      <c r="L16" s="78">
        <v>0.2</v>
      </c>
      <c r="M16" s="78">
        <v>0.3</v>
      </c>
      <c r="N16" s="78">
        <v>0.4</v>
      </c>
      <c r="O16" s="78">
        <v>0.5</v>
      </c>
      <c r="P16" s="78">
        <v>0.6</v>
      </c>
      <c r="Q16" s="79">
        <v>0.7</v>
      </c>
    </row>
    <row r="17" spans="3:17" ht="15.5">
      <c r="C17" s="65" t="s">
        <v>136</v>
      </c>
      <c r="D17" s="76">
        <v>0</v>
      </c>
      <c r="E17" s="77">
        <v>0</v>
      </c>
      <c r="F17" s="77">
        <v>0</v>
      </c>
      <c r="G17" s="77">
        <v>0</v>
      </c>
      <c r="H17" s="77">
        <v>0</v>
      </c>
      <c r="I17" s="78">
        <v>0</v>
      </c>
      <c r="J17" s="78">
        <v>0</v>
      </c>
      <c r="K17" s="78">
        <v>0.1</v>
      </c>
      <c r="L17" s="78">
        <v>0.2</v>
      </c>
      <c r="M17" s="78">
        <v>0.3</v>
      </c>
      <c r="N17" s="78">
        <v>0.4</v>
      </c>
      <c r="O17" s="78">
        <v>0.5</v>
      </c>
      <c r="P17" s="78">
        <v>0.6</v>
      </c>
      <c r="Q17" s="79">
        <v>0.7</v>
      </c>
    </row>
    <row r="18" spans="3:17" ht="15.5">
      <c r="C18" s="65" t="s">
        <v>135</v>
      </c>
      <c r="D18" s="76">
        <v>0</v>
      </c>
      <c r="E18" s="77">
        <v>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0.1</v>
      </c>
      <c r="L18" s="78">
        <v>0.2</v>
      </c>
      <c r="M18" s="78">
        <v>0.3</v>
      </c>
      <c r="N18" s="78">
        <v>0.4</v>
      </c>
      <c r="O18" s="78">
        <v>0.5</v>
      </c>
      <c r="P18" s="78">
        <v>0.6</v>
      </c>
      <c r="Q18" s="79">
        <v>0.7</v>
      </c>
    </row>
    <row r="19" spans="3:17" ht="16" thickBot="1">
      <c r="C19" s="61" t="s">
        <v>134</v>
      </c>
      <c r="D19" s="80">
        <v>0</v>
      </c>
      <c r="E19" s="81">
        <v>0</v>
      </c>
      <c r="F19" s="81">
        <v>0</v>
      </c>
      <c r="G19" s="81">
        <v>0</v>
      </c>
      <c r="H19" s="81">
        <v>0</v>
      </c>
      <c r="I19" s="82">
        <v>0</v>
      </c>
      <c r="J19" s="82">
        <v>0</v>
      </c>
      <c r="K19" s="82">
        <v>0.1</v>
      </c>
      <c r="L19" s="82">
        <v>0.2</v>
      </c>
      <c r="M19" s="82">
        <v>0.3</v>
      </c>
      <c r="N19" s="82">
        <v>0.4</v>
      </c>
      <c r="O19" s="82">
        <v>0.5</v>
      </c>
      <c r="P19" s="82">
        <v>0.6</v>
      </c>
      <c r="Q19" s="83">
        <v>0.7</v>
      </c>
    </row>
    <row r="20" spans="3:17" ht="13" thickTop="1"/>
    <row r="21" spans="3:17" ht="13" thickBot="1"/>
    <row r="22" spans="3:17" ht="16" thickTop="1">
      <c r="C22" s="52" t="s">
        <v>162</v>
      </c>
      <c r="D22" s="51"/>
      <c r="E22" s="50"/>
      <c r="F22" s="50"/>
      <c r="G22" s="50"/>
      <c r="H22" s="50"/>
      <c r="I22" s="51"/>
      <c r="J22" s="51"/>
      <c r="K22" s="51"/>
      <c r="L22" s="51"/>
      <c r="M22" s="51"/>
      <c r="N22" s="51"/>
      <c r="O22" s="51"/>
      <c r="P22" s="51"/>
      <c r="Q22" s="54"/>
    </row>
    <row r="23" spans="3:17" ht="13.5" thickBot="1">
      <c r="C23" s="48"/>
      <c r="D23" s="43" t="s">
        <v>48</v>
      </c>
      <c r="E23" s="43" t="s">
        <v>49</v>
      </c>
      <c r="F23" s="43" t="s">
        <v>50</v>
      </c>
      <c r="G23" s="43" t="s">
        <v>51</v>
      </c>
      <c r="H23" s="43" t="s">
        <v>52</v>
      </c>
      <c r="I23" s="43" t="s">
        <v>53</v>
      </c>
      <c r="J23" s="43" t="s">
        <v>58</v>
      </c>
      <c r="K23" s="43" t="s">
        <v>63</v>
      </c>
      <c r="L23" s="43" t="s">
        <v>68</v>
      </c>
      <c r="M23" s="43" t="s">
        <v>73</v>
      </c>
      <c r="N23" s="43" t="s">
        <v>78</v>
      </c>
      <c r="O23" s="43" t="s">
        <v>83</v>
      </c>
      <c r="P23" s="43" t="s">
        <v>88</v>
      </c>
      <c r="Q23" s="42" t="s">
        <v>93</v>
      </c>
    </row>
    <row r="24" spans="3:17" ht="14" thickTop="1" thickBot="1">
      <c r="C24" s="45"/>
      <c r="D24" s="44" t="s">
        <v>129</v>
      </c>
      <c r="E24" s="44" t="s">
        <v>129</v>
      </c>
      <c r="F24" s="44" t="s">
        <v>129</v>
      </c>
      <c r="G24" s="44" t="s">
        <v>129</v>
      </c>
      <c r="H24" s="44" t="s">
        <v>129</v>
      </c>
      <c r="I24" s="44" t="s">
        <v>131</v>
      </c>
      <c r="J24" s="44" t="s">
        <v>131</v>
      </c>
      <c r="K24" s="44" t="s">
        <v>131</v>
      </c>
      <c r="L24" s="44" t="s">
        <v>131</v>
      </c>
      <c r="M24" s="44" t="s">
        <v>131</v>
      </c>
      <c r="N24" s="44" t="s">
        <v>131</v>
      </c>
      <c r="O24" s="44" t="s">
        <v>131</v>
      </c>
      <c r="P24" s="44" t="s">
        <v>131</v>
      </c>
      <c r="Q24" s="53" t="s">
        <v>131</v>
      </c>
    </row>
    <row r="25" spans="3:17" ht="16" thickTop="1">
      <c r="C25" s="65" t="s">
        <v>147</v>
      </c>
      <c r="D25" s="72">
        <v>0</v>
      </c>
      <c r="E25" s="73">
        <v>0</v>
      </c>
      <c r="F25" s="73">
        <v>0</v>
      </c>
      <c r="G25" s="73">
        <v>0</v>
      </c>
      <c r="H25" s="73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5">
        <v>0</v>
      </c>
    </row>
    <row r="26" spans="3:17" ht="15.5">
      <c r="C26" s="65" t="s">
        <v>146</v>
      </c>
      <c r="D26" s="76">
        <v>0</v>
      </c>
      <c r="E26" s="77">
        <v>0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</row>
    <row r="27" spans="3:17" ht="15.5">
      <c r="C27" s="65" t="s">
        <v>145</v>
      </c>
      <c r="D27" s="76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</row>
    <row r="28" spans="3:17" ht="15.5">
      <c r="C28" s="65" t="s">
        <v>144</v>
      </c>
      <c r="D28" s="76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</row>
    <row r="29" spans="3:17" ht="15.5">
      <c r="C29" s="65" t="s">
        <v>143</v>
      </c>
      <c r="D29" s="76">
        <v>0</v>
      </c>
      <c r="E29" s="77">
        <v>0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</row>
    <row r="30" spans="3:17" ht="15.5">
      <c r="C30" s="65" t="s">
        <v>142</v>
      </c>
      <c r="D30" s="76">
        <v>0</v>
      </c>
      <c r="E30" s="77">
        <v>0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</row>
    <row r="31" spans="3:17" ht="15.5">
      <c r="C31" s="65" t="s">
        <v>141</v>
      </c>
      <c r="D31" s="76">
        <v>0</v>
      </c>
      <c r="E31" s="77">
        <v>0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</row>
    <row r="32" spans="3:17" ht="15.5">
      <c r="C32" s="65" t="s">
        <v>140</v>
      </c>
      <c r="D32" s="76">
        <v>0</v>
      </c>
      <c r="E32" s="77">
        <v>0</v>
      </c>
      <c r="F32" s="77">
        <v>0</v>
      </c>
      <c r="G32" s="77">
        <v>0</v>
      </c>
      <c r="H32" s="77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</row>
    <row r="33" spans="3:17" ht="15.5">
      <c r="C33" s="65" t="s">
        <v>139</v>
      </c>
      <c r="D33" s="76">
        <v>0</v>
      </c>
      <c r="E33" s="77">
        <v>0</v>
      </c>
      <c r="F33" s="77">
        <v>0</v>
      </c>
      <c r="G33" s="77">
        <v>0</v>
      </c>
      <c r="H33" s="77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</row>
    <row r="34" spans="3:17" ht="15.5">
      <c r="C34" s="65" t="s">
        <v>138</v>
      </c>
      <c r="D34" s="76">
        <v>0</v>
      </c>
      <c r="E34" s="77">
        <v>0</v>
      </c>
      <c r="F34" s="77">
        <v>0</v>
      </c>
      <c r="G34" s="77">
        <v>0</v>
      </c>
      <c r="H34" s="77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</row>
    <row r="35" spans="3:17" ht="15.5">
      <c r="C35" s="65" t="s">
        <v>137</v>
      </c>
      <c r="D35" s="76">
        <v>0</v>
      </c>
      <c r="E35" s="77">
        <v>0</v>
      </c>
      <c r="F35" s="77">
        <v>0</v>
      </c>
      <c r="G35" s="77">
        <v>0</v>
      </c>
      <c r="H35" s="77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</row>
    <row r="36" spans="3:17" ht="15.5">
      <c r="C36" s="65" t="s">
        <v>136</v>
      </c>
      <c r="D36" s="76">
        <v>0</v>
      </c>
      <c r="E36" s="77">
        <v>0</v>
      </c>
      <c r="F36" s="77">
        <v>0</v>
      </c>
      <c r="G36" s="77">
        <v>0</v>
      </c>
      <c r="H36" s="77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</row>
    <row r="37" spans="3:17" ht="15.5">
      <c r="C37" s="65" t="s">
        <v>135</v>
      </c>
      <c r="D37" s="76">
        <v>0</v>
      </c>
      <c r="E37" s="77">
        <v>0</v>
      </c>
      <c r="F37" s="77">
        <v>0</v>
      </c>
      <c r="G37" s="77">
        <v>0</v>
      </c>
      <c r="H37" s="77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</row>
    <row r="38" spans="3:17" ht="16" thickBot="1">
      <c r="C38" s="61" t="s">
        <v>134</v>
      </c>
      <c r="D38" s="80">
        <v>0</v>
      </c>
      <c r="E38" s="81">
        <v>0</v>
      </c>
      <c r="F38" s="81">
        <v>0</v>
      </c>
      <c r="G38" s="81">
        <v>0</v>
      </c>
      <c r="H38" s="81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3">
        <v>0</v>
      </c>
    </row>
    <row r="39" spans="3:17" ht="13" thickTop="1"/>
    <row r="40" spans="3:17" ht="13" thickBot="1"/>
    <row r="41" spans="3:17" ht="16" thickTop="1">
      <c r="C41" s="52" t="s">
        <v>163</v>
      </c>
      <c r="D41" s="51"/>
      <c r="E41" s="50"/>
      <c r="F41" s="50"/>
      <c r="G41" s="50"/>
      <c r="H41" s="50"/>
      <c r="I41" s="51"/>
      <c r="J41" s="51"/>
      <c r="K41" s="51"/>
      <c r="L41" s="51"/>
      <c r="M41" s="51"/>
      <c r="N41" s="51"/>
      <c r="O41" s="51"/>
      <c r="P41" s="51"/>
      <c r="Q41" s="54"/>
    </row>
    <row r="42" spans="3:17" ht="13.5" thickBot="1">
      <c r="C42" s="48"/>
      <c r="D42" s="43" t="s">
        <v>48</v>
      </c>
      <c r="E42" s="43" t="s">
        <v>49</v>
      </c>
      <c r="F42" s="43" t="s">
        <v>50</v>
      </c>
      <c r="G42" s="43" t="s">
        <v>51</v>
      </c>
      <c r="H42" s="43" t="s">
        <v>52</v>
      </c>
      <c r="I42" s="43" t="s">
        <v>53</v>
      </c>
      <c r="J42" s="43" t="s">
        <v>58</v>
      </c>
      <c r="K42" s="43" t="s">
        <v>63</v>
      </c>
      <c r="L42" s="43" t="s">
        <v>68</v>
      </c>
      <c r="M42" s="43" t="s">
        <v>73</v>
      </c>
      <c r="N42" s="43" t="s">
        <v>78</v>
      </c>
      <c r="O42" s="43" t="s">
        <v>83</v>
      </c>
      <c r="P42" s="43" t="s">
        <v>88</v>
      </c>
      <c r="Q42" s="42" t="s">
        <v>93</v>
      </c>
    </row>
    <row r="43" spans="3:17" ht="14" thickTop="1" thickBot="1">
      <c r="C43" s="45"/>
      <c r="D43" s="44" t="s">
        <v>129</v>
      </c>
      <c r="E43" s="44" t="s">
        <v>129</v>
      </c>
      <c r="F43" s="44" t="s">
        <v>129</v>
      </c>
      <c r="G43" s="44" t="s">
        <v>129</v>
      </c>
      <c r="H43" s="44" t="s">
        <v>129</v>
      </c>
      <c r="I43" s="44" t="s">
        <v>131</v>
      </c>
      <c r="J43" s="44" t="s">
        <v>131</v>
      </c>
      <c r="K43" s="44" t="s">
        <v>131</v>
      </c>
      <c r="L43" s="44" t="s">
        <v>131</v>
      </c>
      <c r="M43" s="44" t="s">
        <v>131</v>
      </c>
      <c r="N43" s="44" t="s">
        <v>131</v>
      </c>
      <c r="O43" s="44" t="s">
        <v>131</v>
      </c>
      <c r="P43" s="44" t="s">
        <v>131</v>
      </c>
      <c r="Q43" s="53" t="s">
        <v>131</v>
      </c>
    </row>
    <row r="44" spans="3:17" ht="16" thickTop="1">
      <c r="C44" s="65" t="s">
        <v>147</v>
      </c>
      <c r="D44" s="72">
        <v>0</v>
      </c>
      <c r="E44" s="73">
        <v>0</v>
      </c>
      <c r="F44" s="73">
        <v>0</v>
      </c>
      <c r="G44" s="73">
        <v>0</v>
      </c>
      <c r="H44" s="73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5">
        <v>0</v>
      </c>
    </row>
    <row r="45" spans="3:17" ht="15.5">
      <c r="C45" s="65" t="s">
        <v>146</v>
      </c>
      <c r="D45" s="76">
        <v>0</v>
      </c>
      <c r="E45" s="77">
        <v>0</v>
      </c>
      <c r="F45" s="77">
        <v>0</v>
      </c>
      <c r="G45" s="77">
        <v>0</v>
      </c>
      <c r="H45" s="77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</row>
    <row r="46" spans="3:17" ht="15.5">
      <c r="C46" s="65" t="s">
        <v>145</v>
      </c>
      <c r="D46" s="76">
        <v>0</v>
      </c>
      <c r="E46" s="77">
        <v>0</v>
      </c>
      <c r="F46" s="77">
        <v>0</v>
      </c>
      <c r="G46" s="77">
        <v>0</v>
      </c>
      <c r="H46" s="77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</row>
    <row r="47" spans="3:17" ht="15.5">
      <c r="C47" s="65" t="s">
        <v>144</v>
      </c>
      <c r="D47" s="76">
        <v>0</v>
      </c>
      <c r="E47" s="77">
        <v>0</v>
      </c>
      <c r="F47" s="77">
        <v>0</v>
      </c>
      <c r="G47" s="77">
        <v>0</v>
      </c>
      <c r="H47" s="77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</row>
    <row r="48" spans="3:17" ht="15.5">
      <c r="C48" s="65" t="s">
        <v>143</v>
      </c>
      <c r="D48" s="76">
        <v>0</v>
      </c>
      <c r="E48" s="77">
        <v>0</v>
      </c>
      <c r="F48" s="77">
        <v>0</v>
      </c>
      <c r="G48" s="77">
        <v>0</v>
      </c>
      <c r="H48" s="77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</row>
    <row r="49" spans="3:17" ht="15.5">
      <c r="C49" s="65" t="s">
        <v>142</v>
      </c>
      <c r="D49" s="76">
        <v>0</v>
      </c>
      <c r="E49" s="77">
        <v>0</v>
      </c>
      <c r="F49" s="77">
        <v>0</v>
      </c>
      <c r="G49" s="77">
        <v>0</v>
      </c>
      <c r="H49" s="77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</row>
    <row r="50" spans="3:17" ht="15.5">
      <c r="C50" s="65" t="s">
        <v>141</v>
      </c>
      <c r="D50" s="76">
        <v>0</v>
      </c>
      <c r="E50" s="77">
        <v>0</v>
      </c>
      <c r="F50" s="77">
        <v>0</v>
      </c>
      <c r="G50" s="77">
        <v>0</v>
      </c>
      <c r="H50" s="77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</row>
    <row r="51" spans="3:17" ht="15.5">
      <c r="C51" s="65" t="s">
        <v>140</v>
      </c>
      <c r="D51" s="76">
        <v>0</v>
      </c>
      <c r="E51" s="77">
        <v>0</v>
      </c>
      <c r="F51" s="77">
        <v>0</v>
      </c>
      <c r="G51" s="77">
        <v>0</v>
      </c>
      <c r="H51" s="77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</row>
    <row r="52" spans="3:17" ht="15.5">
      <c r="C52" s="65" t="s">
        <v>139</v>
      </c>
      <c r="D52" s="76">
        <v>0</v>
      </c>
      <c r="E52" s="77">
        <v>0</v>
      </c>
      <c r="F52" s="77">
        <v>0</v>
      </c>
      <c r="G52" s="77">
        <v>0</v>
      </c>
      <c r="H52" s="77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</row>
    <row r="53" spans="3:17" ht="15.5">
      <c r="C53" s="65" t="s">
        <v>138</v>
      </c>
      <c r="D53" s="76">
        <v>0</v>
      </c>
      <c r="E53" s="77">
        <v>0</v>
      </c>
      <c r="F53" s="77">
        <v>0</v>
      </c>
      <c r="G53" s="77">
        <v>0</v>
      </c>
      <c r="H53" s="77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</row>
    <row r="54" spans="3:17" ht="15.5">
      <c r="C54" s="65" t="s">
        <v>137</v>
      </c>
      <c r="D54" s="76">
        <v>0</v>
      </c>
      <c r="E54" s="77">
        <v>0</v>
      </c>
      <c r="F54" s="77">
        <v>0</v>
      </c>
      <c r="G54" s="77">
        <v>0</v>
      </c>
      <c r="H54" s="77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</row>
    <row r="55" spans="3:17" ht="15.5">
      <c r="C55" s="65" t="s">
        <v>136</v>
      </c>
      <c r="D55" s="76">
        <v>0</v>
      </c>
      <c r="E55" s="77">
        <v>0</v>
      </c>
      <c r="F55" s="77">
        <v>0</v>
      </c>
      <c r="G55" s="77">
        <v>0</v>
      </c>
      <c r="H55" s="77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</row>
    <row r="56" spans="3:17" ht="15.5">
      <c r="C56" s="65" t="s">
        <v>135</v>
      </c>
      <c r="D56" s="76">
        <v>0</v>
      </c>
      <c r="E56" s="77">
        <v>0</v>
      </c>
      <c r="F56" s="77">
        <v>0</v>
      </c>
      <c r="G56" s="77">
        <v>0</v>
      </c>
      <c r="H56" s="77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</row>
    <row r="57" spans="3:17" ht="16" thickBot="1">
      <c r="C57" s="61" t="s">
        <v>134</v>
      </c>
      <c r="D57" s="80">
        <v>0</v>
      </c>
      <c r="E57" s="81">
        <v>0</v>
      </c>
      <c r="F57" s="81">
        <v>0</v>
      </c>
      <c r="G57" s="81">
        <v>0</v>
      </c>
      <c r="H57" s="81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3">
        <v>0</v>
      </c>
    </row>
    <row r="58" spans="3:17" ht="13" thickTop="1"/>
    <row r="59" spans="3:17" ht="13" thickBot="1"/>
    <row r="60" spans="3:17" ht="16" thickTop="1">
      <c r="C60" s="52" t="s">
        <v>151</v>
      </c>
      <c r="D60" s="51"/>
      <c r="E60" s="50"/>
      <c r="F60" s="50"/>
      <c r="G60" s="50"/>
      <c r="H60" s="50"/>
      <c r="I60" s="51"/>
      <c r="J60" s="51"/>
      <c r="K60" s="51"/>
      <c r="L60" s="51"/>
      <c r="M60" s="51"/>
      <c r="N60" s="51"/>
      <c r="O60" s="51"/>
      <c r="P60" s="51"/>
      <c r="Q60" s="54"/>
    </row>
    <row r="61" spans="3:17" ht="13.5" thickBot="1">
      <c r="C61" s="48"/>
      <c r="D61" s="43" t="s">
        <v>48</v>
      </c>
      <c r="E61" s="43" t="s">
        <v>49</v>
      </c>
      <c r="F61" s="43" t="s">
        <v>50</v>
      </c>
      <c r="G61" s="43" t="s">
        <v>51</v>
      </c>
      <c r="H61" s="43" t="s">
        <v>52</v>
      </c>
      <c r="I61" s="43" t="s">
        <v>53</v>
      </c>
      <c r="J61" s="43" t="s">
        <v>58</v>
      </c>
      <c r="K61" s="43" t="s">
        <v>63</v>
      </c>
      <c r="L61" s="43" t="s">
        <v>68</v>
      </c>
      <c r="M61" s="43" t="s">
        <v>73</v>
      </c>
      <c r="N61" s="43" t="s">
        <v>78</v>
      </c>
      <c r="O61" s="43" t="s">
        <v>83</v>
      </c>
      <c r="P61" s="43" t="s">
        <v>88</v>
      </c>
      <c r="Q61" s="42" t="s">
        <v>93</v>
      </c>
    </row>
    <row r="62" spans="3:17" ht="14" thickTop="1" thickBot="1">
      <c r="C62" s="45"/>
      <c r="D62" s="44" t="s">
        <v>129</v>
      </c>
      <c r="E62" s="44" t="s">
        <v>129</v>
      </c>
      <c r="F62" s="44" t="s">
        <v>129</v>
      </c>
      <c r="G62" s="44" t="s">
        <v>129</v>
      </c>
      <c r="H62" s="44" t="s">
        <v>129</v>
      </c>
      <c r="I62" s="44" t="s">
        <v>131</v>
      </c>
      <c r="J62" s="44" t="s">
        <v>131</v>
      </c>
      <c r="K62" s="44" t="s">
        <v>131</v>
      </c>
      <c r="L62" s="44" t="s">
        <v>131</v>
      </c>
      <c r="M62" s="44" t="s">
        <v>131</v>
      </c>
      <c r="N62" s="44" t="s">
        <v>131</v>
      </c>
      <c r="O62" s="44" t="s">
        <v>131</v>
      </c>
      <c r="P62" s="44" t="s">
        <v>131</v>
      </c>
      <c r="Q62" s="53" t="s">
        <v>131</v>
      </c>
    </row>
    <row r="63" spans="3:17" ht="13" thickTop="1">
      <c r="C63" s="87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5"/>
    </row>
    <row r="64" spans="3:17" ht="15.5">
      <c r="C64" s="65" t="s">
        <v>146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5"/>
    </row>
    <row r="65" spans="3:17" ht="15.5">
      <c r="C65" s="65" t="s">
        <v>157</v>
      </c>
      <c r="D65" s="90"/>
      <c r="E65" s="90"/>
      <c r="F65" s="90"/>
      <c r="G65" s="90"/>
      <c r="H65" s="90"/>
      <c r="I65" s="90"/>
      <c r="J65" s="84"/>
      <c r="K65" s="84"/>
      <c r="L65" s="84"/>
      <c r="M65" s="84"/>
      <c r="N65" s="84"/>
      <c r="O65" s="84"/>
      <c r="P65" s="84"/>
      <c r="Q65" s="85"/>
    </row>
    <row r="66" spans="3:17" ht="15.5">
      <c r="C66" s="65" t="s">
        <v>158</v>
      </c>
      <c r="D66" s="84"/>
      <c r="E66" s="84"/>
      <c r="F66" s="84"/>
      <c r="G66" s="84"/>
      <c r="H66" s="84"/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9">
        <v>0</v>
      </c>
    </row>
    <row r="67" spans="3:17" ht="15.5">
      <c r="C67" s="65" t="s">
        <v>159</v>
      </c>
      <c r="D67" s="84"/>
      <c r="E67" s="84"/>
      <c r="F67" s="84"/>
      <c r="G67" s="84"/>
      <c r="H67" s="84"/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9">
        <v>0</v>
      </c>
    </row>
    <row r="68" spans="3:17" ht="15.5">
      <c r="C68" s="65" t="s">
        <v>160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5"/>
    </row>
    <row r="69" spans="3:17" ht="15.5">
      <c r="C69" s="65" t="s">
        <v>152</v>
      </c>
      <c r="D69" s="84"/>
      <c r="E69" s="84"/>
      <c r="F69" s="84"/>
      <c r="G69" s="84"/>
      <c r="H69" s="84"/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9">
        <v>0</v>
      </c>
    </row>
    <row r="70" spans="3:17" ht="15.5">
      <c r="C70" s="65" t="s">
        <v>153</v>
      </c>
      <c r="D70" s="84"/>
      <c r="E70" s="84"/>
      <c r="F70" s="84"/>
      <c r="G70" s="84"/>
      <c r="H70" s="84"/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9">
        <v>0</v>
      </c>
    </row>
    <row r="71" spans="3:17" ht="15.5">
      <c r="C71" s="65" t="s">
        <v>154</v>
      </c>
      <c r="D71" s="84"/>
      <c r="E71" s="84"/>
      <c r="F71" s="84"/>
      <c r="G71" s="84"/>
      <c r="H71" s="84"/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9">
        <v>0</v>
      </c>
    </row>
    <row r="72" spans="3:17" ht="15.5">
      <c r="C72" s="65" t="s">
        <v>155</v>
      </c>
      <c r="D72" s="84"/>
      <c r="E72" s="84"/>
      <c r="F72" s="84"/>
      <c r="G72" s="84"/>
      <c r="H72" s="84"/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9">
        <v>0</v>
      </c>
    </row>
    <row r="73" spans="3:17" ht="15.5">
      <c r="C73" s="65" t="s">
        <v>156</v>
      </c>
      <c r="D73" s="84"/>
      <c r="E73" s="84"/>
      <c r="F73" s="84"/>
      <c r="G73" s="84"/>
      <c r="H73" s="84"/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9">
        <v>0</v>
      </c>
    </row>
    <row r="74" spans="3:17">
      <c r="C74" s="89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5"/>
    </row>
    <row r="75" spans="3:17" ht="15.5">
      <c r="C75" s="65" t="s">
        <v>139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5"/>
    </row>
    <row r="76" spans="3:17" ht="15.5">
      <c r="C76" s="65" t="s">
        <v>157</v>
      </c>
      <c r="D76" s="90"/>
      <c r="E76" s="90"/>
      <c r="F76" s="90"/>
      <c r="G76" s="90"/>
      <c r="H76" s="90"/>
      <c r="I76" s="90"/>
      <c r="J76" s="88"/>
      <c r="K76" s="84"/>
      <c r="L76" s="84"/>
      <c r="M76" s="84"/>
      <c r="N76" s="84"/>
      <c r="O76" s="84"/>
      <c r="P76" s="84"/>
      <c r="Q76" s="85"/>
    </row>
    <row r="77" spans="3:17" ht="15.5">
      <c r="C77" s="65" t="s">
        <v>158</v>
      </c>
      <c r="D77" s="84"/>
      <c r="E77" s="84"/>
      <c r="F77" s="84"/>
      <c r="G77" s="84"/>
      <c r="H77" s="84"/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9">
        <v>0</v>
      </c>
    </row>
    <row r="78" spans="3:17" ht="15.5">
      <c r="C78" s="65" t="s">
        <v>159</v>
      </c>
      <c r="D78" s="84"/>
      <c r="E78" s="84"/>
      <c r="F78" s="84"/>
      <c r="G78" s="84"/>
      <c r="H78" s="84"/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9">
        <v>0</v>
      </c>
    </row>
    <row r="79" spans="3:17" ht="15.5">
      <c r="C79" s="65" t="s">
        <v>160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5"/>
    </row>
    <row r="80" spans="3:17" ht="15.5">
      <c r="C80" s="65" t="s">
        <v>152</v>
      </c>
      <c r="D80" s="84"/>
      <c r="E80" s="84"/>
      <c r="F80" s="84"/>
      <c r="G80" s="84"/>
      <c r="H80" s="84"/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9">
        <v>0</v>
      </c>
    </row>
    <row r="81" spans="3:17" ht="15.5">
      <c r="C81" s="65" t="s">
        <v>153</v>
      </c>
      <c r="D81" s="84"/>
      <c r="E81" s="84"/>
      <c r="F81" s="84"/>
      <c r="G81" s="84"/>
      <c r="H81" s="84"/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9">
        <v>0</v>
      </c>
    </row>
    <row r="82" spans="3:17" ht="15.5">
      <c r="C82" s="65" t="s">
        <v>154</v>
      </c>
      <c r="D82" s="84"/>
      <c r="E82" s="84"/>
      <c r="F82" s="84"/>
      <c r="G82" s="84"/>
      <c r="H82" s="84"/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9">
        <v>0</v>
      </c>
    </row>
    <row r="83" spans="3:17" ht="15.5">
      <c r="C83" s="65" t="s">
        <v>155</v>
      </c>
      <c r="D83" s="84"/>
      <c r="E83" s="84"/>
      <c r="F83" s="84"/>
      <c r="G83" s="84"/>
      <c r="H83" s="84"/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9">
        <v>0</v>
      </c>
    </row>
    <row r="84" spans="3:17" ht="15.5">
      <c r="C84" s="65" t="s">
        <v>156</v>
      </c>
      <c r="D84" s="84"/>
      <c r="E84" s="84"/>
      <c r="F84" s="84"/>
      <c r="G84" s="84"/>
      <c r="H84" s="84"/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9">
        <v>0</v>
      </c>
    </row>
    <row r="85" spans="3:17">
      <c r="C85" s="89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5"/>
    </row>
    <row r="86" spans="3:17" ht="15.5">
      <c r="C86" s="65" t="s">
        <v>136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5"/>
    </row>
    <row r="87" spans="3:17" ht="15.5">
      <c r="C87" s="65" t="s">
        <v>157</v>
      </c>
      <c r="D87" s="90"/>
      <c r="E87" s="90"/>
      <c r="F87" s="90"/>
      <c r="G87" s="90"/>
      <c r="H87" s="90"/>
      <c r="I87" s="90"/>
      <c r="J87" s="84"/>
      <c r="K87" s="84"/>
      <c r="L87" s="84"/>
      <c r="M87" s="84"/>
      <c r="N87" s="84"/>
      <c r="O87" s="84"/>
      <c r="P87" s="84"/>
      <c r="Q87" s="85"/>
    </row>
    <row r="88" spans="3:17" ht="15.5">
      <c r="C88" s="65" t="s">
        <v>158</v>
      </c>
      <c r="D88" s="84"/>
      <c r="E88" s="84"/>
      <c r="F88" s="84"/>
      <c r="G88" s="84"/>
      <c r="H88" s="84"/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9">
        <v>0</v>
      </c>
    </row>
    <row r="89" spans="3:17" ht="15.5">
      <c r="C89" s="65" t="s">
        <v>159</v>
      </c>
      <c r="D89" s="84"/>
      <c r="E89" s="84"/>
      <c r="F89" s="84"/>
      <c r="G89" s="84"/>
      <c r="H89" s="84"/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9">
        <v>0</v>
      </c>
    </row>
    <row r="90" spans="3:17" ht="15.5">
      <c r="C90" s="65" t="s">
        <v>160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5"/>
    </row>
    <row r="91" spans="3:17" ht="15.5">
      <c r="C91" s="65" t="s">
        <v>152</v>
      </c>
      <c r="D91" s="84"/>
      <c r="E91" s="84"/>
      <c r="F91" s="84"/>
      <c r="G91" s="84"/>
      <c r="H91" s="84"/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9">
        <v>0</v>
      </c>
    </row>
    <row r="92" spans="3:17" ht="15.5">
      <c r="C92" s="65" t="s">
        <v>153</v>
      </c>
      <c r="D92" s="84"/>
      <c r="E92" s="84"/>
      <c r="F92" s="84"/>
      <c r="G92" s="84"/>
      <c r="H92" s="84"/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9">
        <v>0</v>
      </c>
    </row>
    <row r="93" spans="3:17" ht="15.5">
      <c r="C93" s="65" t="s">
        <v>154</v>
      </c>
      <c r="D93" s="84"/>
      <c r="E93" s="84"/>
      <c r="F93" s="84"/>
      <c r="G93" s="84"/>
      <c r="H93" s="84"/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9">
        <v>0</v>
      </c>
    </row>
    <row r="94" spans="3:17" ht="15.5">
      <c r="C94" s="65" t="s">
        <v>155</v>
      </c>
      <c r="D94" s="84"/>
      <c r="E94" s="84"/>
      <c r="F94" s="84"/>
      <c r="G94" s="84"/>
      <c r="H94" s="84"/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9">
        <v>0</v>
      </c>
    </row>
    <row r="95" spans="3:17" ht="16" thickBot="1">
      <c r="C95" s="61" t="s">
        <v>156</v>
      </c>
      <c r="D95" s="86"/>
      <c r="E95" s="86"/>
      <c r="F95" s="86"/>
      <c r="G95" s="86"/>
      <c r="H95" s="86"/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3">
        <v>0</v>
      </c>
    </row>
    <row r="96" spans="3:17" ht="13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Provenance</vt:lpstr>
      <vt:lpstr>Population</vt:lpstr>
      <vt:lpstr>GDP</vt:lpstr>
      <vt:lpstr>Regional GDP</vt:lpstr>
      <vt:lpstr>Tourism</vt:lpstr>
      <vt:lpstr>Other Assumptions</vt:lpstr>
      <vt:lpstr>GDP_Growth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2018-12-16T21:36:03Z</cp:lastPrinted>
  <dcterms:created xsi:type="dcterms:W3CDTF">2016-06-02T23:07:33Z</dcterms:created>
  <dcterms:modified xsi:type="dcterms:W3CDTF">2018-12-16T21:49:35Z</dcterms:modified>
</cp:coreProperties>
</file>