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magns\Downloads\"/>
    </mc:Choice>
  </mc:AlternateContent>
  <xr:revisionPtr revIDLastSave="0" documentId="13_ncr:1_{D26E339F-E594-47DC-867B-9EA2AAF82806}" xr6:coauthVersionLast="47" xr6:coauthVersionMax="47" xr10:uidLastSave="{00000000-0000-0000-0000-000000000000}"/>
  <bookViews>
    <workbookView xWindow="28680" yWindow="-120" windowWidth="29040" windowHeight="15840" xr2:uid="{00000000-000D-0000-FFFF-FFFF00000000}"/>
  </bookViews>
  <sheets>
    <sheet name="Fleet forecast tool" sheetId="1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3" i="15" l="1"/>
  <c r="AD13" i="15" s="1"/>
  <c r="AC14" i="15"/>
  <c r="AD14" i="15" s="1"/>
  <c r="AC15" i="15"/>
  <c r="AD15" i="15" s="1"/>
  <c r="AC16" i="15"/>
  <c r="AD16" i="15" s="1"/>
  <c r="AC17" i="15"/>
  <c r="AD17" i="15" s="1"/>
  <c r="AC18" i="15"/>
  <c r="AD18" i="15" s="1"/>
  <c r="AC19" i="15"/>
  <c r="AD19" i="15" s="1"/>
  <c r="AC20" i="15"/>
  <c r="AD20" i="15" s="1"/>
  <c r="AC21" i="15"/>
  <c r="AD21" i="15" s="1"/>
  <c r="AC22" i="15"/>
  <c r="AC23" i="15"/>
  <c r="AD23" i="15" s="1"/>
  <c r="AC24" i="15"/>
  <c r="AD24" i="15" s="1"/>
  <c r="AC25" i="15"/>
  <c r="AD25" i="15" s="1"/>
  <c r="AC26" i="15"/>
  <c r="AD26" i="15" s="1"/>
  <c r="AD22" i="15"/>
  <c r="Y13" i="15"/>
  <c r="Y14" i="15"/>
  <c r="Y15" i="15"/>
  <c r="Z15" i="15" s="1"/>
  <c r="Y16" i="15"/>
  <c r="Z16" i="15" s="1"/>
  <c r="Y17" i="15"/>
  <c r="Y18" i="15"/>
  <c r="Z18" i="15" s="1"/>
  <c r="Y19" i="15"/>
  <c r="Z19" i="15" s="1"/>
  <c r="Y20" i="15"/>
  <c r="Z20" i="15" s="1"/>
  <c r="Y21" i="15"/>
  <c r="Y22" i="15"/>
  <c r="Z22" i="15" s="1"/>
  <c r="Y23" i="15"/>
  <c r="Z23" i="15" s="1"/>
  <c r="Y24" i="15"/>
  <c r="Z24" i="15" s="1"/>
  <c r="Y25" i="15"/>
  <c r="Y26" i="15"/>
  <c r="Z26" i="15" s="1"/>
  <c r="U13" i="15"/>
  <c r="U14" i="15"/>
  <c r="U15" i="15"/>
  <c r="U16" i="15"/>
  <c r="U17" i="15"/>
  <c r="U18" i="15"/>
  <c r="U19" i="15"/>
  <c r="U20" i="15"/>
  <c r="U21" i="15"/>
  <c r="U22" i="15"/>
  <c r="U23" i="15"/>
  <c r="U24" i="15"/>
  <c r="U25" i="15"/>
  <c r="U26" i="15"/>
  <c r="Q11" i="15"/>
  <c r="Q13" i="15"/>
  <c r="Q14" i="15"/>
  <c r="Q15" i="15"/>
  <c r="Q16" i="15"/>
  <c r="Q17" i="15"/>
  <c r="Q18" i="15"/>
  <c r="Q19" i="15"/>
  <c r="Q20" i="15"/>
  <c r="Q21" i="15"/>
  <c r="Q22" i="15"/>
  <c r="Q23" i="15"/>
  <c r="Q24" i="15"/>
  <c r="Q25" i="15"/>
  <c r="Q26" i="15"/>
  <c r="M11" i="15"/>
  <c r="N11" i="15" s="1"/>
  <c r="M13" i="15"/>
  <c r="M14" i="15"/>
  <c r="M15" i="15"/>
  <c r="M16" i="15"/>
  <c r="M17" i="15"/>
  <c r="M18" i="15"/>
  <c r="M19" i="15"/>
  <c r="M20" i="15"/>
  <c r="M21" i="15"/>
  <c r="M22" i="15"/>
  <c r="M23" i="15"/>
  <c r="M24" i="15"/>
  <c r="M25" i="15"/>
  <c r="M26" i="15"/>
  <c r="AC32" i="15"/>
  <c r="AB28" i="15"/>
  <c r="Y32" i="15"/>
  <c r="X28" i="15"/>
  <c r="Z25" i="15"/>
  <c r="Z21" i="15"/>
  <c r="Z17" i="15"/>
  <c r="Z14" i="15"/>
  <c r="Z13" i="15"/>
  <c r="U32" i="15"/>
  <c r="T28" i="15"/>
  <c r="Q32" i="15"/>
  <c r="P28" i="15"/>
  <c r="M32" i="15"/>
  <c r="L28" i="15"/>
  <c r="F12" i="15"/>
  <c r="G12" i="15"/>
  <c r="H12" i="15"/>
  <c r="I12" i="15"/>
  <c r="F13" i="15"/>
  <c r="G13" i="15"/>
  <c r="H13" i="15"/>
  <c r="I13" i="15"/>
  <c r="F14" i="15"/>
  <c r="G14" i="15"/>
  <c r="H14" i="15"/>
  <c r="I14" i="15"/>
  <c r="F15" i="15"/>
  <c r="G15" i="15"/>
  <c r="H15" i="15"/>
  <c r="I15" i="15"/>
  <c r="F16" i="15"/>
  <c r="G16" i="15"/>
  <c r="H16" i="15"/>
  <c r="I16" i="15"/>
  <c r="F17" i="15"/>
  <c r="G17" i="15"/>
  <c r="H17" i="15"/>
  <c r="I17" i="15"/>
  <c r="F18" i="15"/>
  <c r="G18" i="15"/>
  <c r="H18" i="15"/>
  <c r="I18" i="15"/>
  <c r="F19" i="15"/>
  <c r="G19" i="15"/>
  <c r="H19" i="15"/>
  <c r="I19" i="15"/>
  <c r="F20" i="15"/>
  <c r="G20" i="15"/>
  <c r="H20" i="15"/>
  <c r="I20" i="15"/>
  <c r="F21" i="15"/>
  <c r="G21" i="15"/>
  <c r="H21" i="15"/>
  <c r="I21" i="15"/>
  <c r="F22" i="15"/>
  <c r="G22" i="15"/>
  <c r="H22" i="15"/>
  <c r="I22" i="15"/>
  <c r="F23" i="15"/>
  <c r="G23" i="15"/>
  <c r="H23" i="15"/>
  <c r="I23" i="15"/>
  <c r="F24" i="15"/>
  <c r="G24" i="15"/>
  <c r="H24" i="15"/>
  <c r="I24" i="15"/>
  <c r="F25" i="15"/>
  <c r="G25" i="15"/>
  <c r="H25" i="15"/>
  <c r="I25" i="15"/>
  <c r="F26" i="15"/>
  <c r="G26" i="15"/>
  <c r="H26" i="15"/>
  <c r="I26" i="15"/>
  <c r="H7" i="15"/>
  <c r="I7" i="15"/>
  <c r="H8" i="15"/>
  <c r="I8" i="15"/>
  <c r="H9" i="15"/>
  <c r="I9" i="15"/>
  <c r="H10" i="15"/>
  <c r="I10" i="15"/>
  <c r="H11" i="15"/>
  <c r="I11" i="15"/>
  <c r="G7" i="15"/>
  <c r="G8" i="15"/>
  <c r="G9" i="15"/>
  <c r="G10" i="15"/>
  <c r="G11" i="15"/>
  <c r="F8" i="15"/>
  <c r="F9" i="15"/>
  <c r="F10" i="15"/>
  <c r="F11" i="15"/>
  <c r="F7" i="15"/>
  <c r="J21" i="15" l="1"/>
  <c r="J19" i="15"/>
  <c r="J17" i="15"/>
  <c r="J15" i="15"/>
  <c r="J13" i="15"/>
  <c r="J14" i="15"/>
  <c r="J18" i="15"/>
  <c r="J7" i="15"/>
  <c r="U7" i="15" s="1"/>
  <c r="J8" i="15"/>
  <c r="AC8" i="15" s="1"/>
  <c r="AD8" i="15" s="1"/>
  <c r="J11" i="15"/>
  <c r="AC11" i="15" s="1"/>
  <c r="AD11" i="15" s="1"/>
  <c r="J9" i="15"/>
  <c r="J10" i="15"/>
  <c r="M10" i="15" s="1"/>
  <c r="J25" i="15"/>
  <c r="J24" i="15"/>
  <c r="J26" i="15"/>
  <c r="J23" i="15"/>
  <c r="J22" i="15"/>
  <c r="V22" i="15" s="1"/>
  <c r="J20" i="15"/>
  <c r="N20" i="15" s="1"/>
  <c r="N17" i="15"/>
  <c r="N21" i="15"/>
  <c r="J16" i="15"/>
  <c r="V16" i="15" s="1"/>
  <c r="N13" i="15"/>
  <c r="N25" i="15"/>
  <c r="J12" i="15"/>
  <c r="R23" i="15"/>
  <c r="R14" i="15"/>
  <c r="N14" i="15"/>
  <c r="V14" i="15"/>
  <c r="N24" i="15"/>
  <c r="V24" i="15"/>
  <c r="R24" i="15"/>
  <c r="R19" i="15"/>
  <c r="R15" i="15"/>
  <c r="N26" i="15"/>
  <c r="R26" i="15"/>
  <c r="V26" i="15"/>
  <c r="R20" i="15"/>
  <c r="R18" i="15"/>
  <c r="N18" i="15"/>
  <c r="V18" i="15"/>
  <c r="N16" i="15"/>
  <c r="R25" i="15"/>
  <c r="V23" i="15"/>
  <c r="N23" i="15"/>
  <c r="R21" i="15"/>
  <c r="V19" i="15"/>
  <c r="N19" i="15"/>
  <c r="R17" i="15"/>
  <c r="V15" i="15"/>
  <c r="N15" i="15"/>
  <c r="R13" i="15"/>
  <c r="V25" i="15"/>
  <c r="V21" i="15"/>
  <c r="V17" i="15"/>
  <c r="V13" i="15"/>
  <c r="R11" i="15"/>
  <c r="Q8" i="15" l="1"/>
  <c r="R8" i="15" s="1"/>
  <c r="M7" i="15"/>
  <c r="N7" i="15" s="1"/>
  <c r="Q10" i="15"/>
  <c r="R10" i="15" s="1"/>
  <c r="Y11" i="15"/>
  <c r="Z11" i="15" s="1"/>
  <c r="U12" i="15"/>
  <c r="V12" i="15" s="1"/>
  <c r="M8" i="15"/>
  <c r="N8" i="15" s="1"/>
  <c r="Q12" i="15"/>
  <c r="R12" i="15" s="1"/>
  <c r="Y12" i="15"/>
  <c r="Z12" i="15" s="1"/>
  <c r="U11" i="15"/>
  <c r="V11" i="15" s="1"/>
  <c r="AC12" i="15"/>
  <c r="AD12" i="15" s="1"/>
  <c r="M12" i="15"/>
  <c r="N12" i="15" s="1"/>
  <c r="U8" i="15"/>
  <c r="V8" i="15" s="1"/>
  <c r="Y8" i="15"/>
  <c r="Z8" i="15" s="1"/>
  <c r="AC9" i="15"/>
  <c r="AD9" i="15" s="1"/>
  <c r="U9" i="15"/>
  <c r="Y9" i="15"/>
  <c r="Z9" i="15" s="1"/>
  <c r="AC10" i="15"/>
  <c r="AD10" i="15" s="1"/>
  <c r="Y7" i="15"/>
  <c r="Q7" i="15"/>
  <c r="R7" i="15" s="1"/>
  <c r="M9" i="15"/>
  <c r="N9" i="15" s="1"/>
  <c r="Q9" i="15"/>
  <c r="R9" i="15" s="1"/>
  <c r="AC7" i="15"/>
  <c r="U10" i="15"/>
  <c r="V10" i="15" s="1"/>
  <c r="Y10" i="15"/>
  <c r="Z10" i="15" s="1"/>
  <c r="V7" i="15"/>
  <c r="N10" i="15"/>
  <c r="V20" i="15"/>
  <c r="R22" i="15"/>
  <c r="N22" i="15"/>
  <c r="R16" i="15"/>
  <c r="U31" i="15" l="1"/>
  <c r="U33" i="15" s="1"/>
  <c r="Z7" i="15"/>
  <c r="Z33" i="15" s="1"/>
  <c r="Y31" i="15"/>
  <c r="Y33" i="15" s="1"/>
  <c r="V9" i="15"/>
  <c r="V33" i="15" s="1"/>
  <c r="AD7" i="15"/>
  <c r="AD33" i="15" s="1"/>
  <c r="AC31" i="15"/>
  <c r="AC33" i="15" s="1"/>
  <c r="N33" i="15"/>
  <c r="M31" i="15"/>
  <c r="M33" i="15" s="1"/>
  <c r="R33" i="15"/>
  <c r="Q31" i="15"/>
  <c r="Q33" i="15" s="1"/>
</calcChain>
</file>

<file path=xl/sharedStrings.xml><?xml version="1.0" encoding="utf-8"?>
<sst xmlns="http://schemas.openxmlformats.org/spreadsheetml/2006/main" count="104" uniqueCount="53">
  <si>
    <t>Slope</t>
  </si>
  <si>
    <t>Vehicle 2</t>
  </si>
  <si>
    <t>Vehicle 3</t>
  </si>
  <si>
    <t>Passenger or Commercial?</t>
  </si>
  <si>
    <t>Passenger</t>
  </si>
  <si>
    <t>Commercial</t>
  </si>
  <si>
    <t>Units</t>
  </si>
  <si>
    <t>Passenger target</t>
  </si>
  <si>
    <t>Commercial target</t>
  </si>
  <si>
    <t>Vehicle 4</t>
  </si>
  <si>
    <t>Vehicle 5</t>
  </si>
  <si>
    <t>Credits</t>
  </si>
  <si>
    <t>Vehicle 6</t>
  </si>
  <si>
    <t>Vehicle 7</t>
  </si>
  <si>
    <t>Vehicle 8</t>
  </si>
  <si>
    <t>Vehicle 9</t>
  </si>
  <si>
    <t>Vehicle 10</t>
  </si>
  <si>
    <t>Vehicle 11</t>
  </si>
  <si>
    <t>Vehicle 12</t>
  </si>
  <si>
    <t>Vehicle 13</t>
  </si>
  <si>
    <t>Vehicle 14</t>
  </si>
  <si>
    <t>Vehicle 15</t>
  </si>
  <si>
    <t>Vehicle 16</t>
  </si>
  <si>
    <t>Vehicle 17</t>
  </si>
  <si>
    <t>Vehicle 18</t>
  </si>
  <si>
    <t>Vehicle 19</t>
  </si>
  <si>
    <t>Vehicle 20</t>
  </si>
  <si>
    <t>Weight</t>
  </si>
  <si>
    <t>Avg Tare</t>
  </si>
  <si>
    <t>MinTare</t>
  </si>
  <si>
    <t>MaxTare</t>
  </si>
  <si>
    <t>Make/Model</t>
  </si>
  <si>
    <t>Your target:</t>
  </si>
  <si>
    <t>Your result:</t>
  </si>
  <si>
    <t>Difference:</t>
  </si>
  <si>
    <t>Emissions</t>
  </si>
  <si>
    <t>g target</t>
  </si>
  <si>
    <r>
      <t>Clean Car Standard CO</t>
    </r>
    <r>
      <rPr>
        <b/>
        <sz val="10"/>
        <color theme="1"/>
        <rFont val="Calibri (Body)"/>
      </rPr>
      <t>2</t>
    </r>
    <r>
      <rPr>
        <b/>
        <sz val="20"/>
        <color theme="1"/>
        <rFont val="Calibri"/>
        <family val="2"/>
        <scheme val="minor"/>
      </rPr>
      <t xml:space="preserve"> Forecast Tool</t>
    </r>
  </si>
  <si>
    <t>Vehicle 1 (type here)</t>
  </si>
  <si>
    <t>Updated 22 November 2022</t>
  </si>
  <si>
    <t>www.legislation.govt.nz/act/public/2022/0002/latest/whole.html#LMS536334</t>
  </si>
  <si>
    <t>Year:</t>
  </si>
  <si>
    <r>
      <t>CO</t>
    </r>
    <r>
      <rPr>
        <b/>
        <vertAlign val="subscript"/>
        <sz val="12"/>
        <color theme="1"/>
        <rFont val="Calibri"/>
        <family val="2"/>
        <scheme val="minor"/>
      </rPr>
      <t>2</t>
    </r>
    <r>
      <rPr>
        <b/>
        <sz val="12"/>
        <color theme="1"/>
        <rFont val="Calibri"/>
        <family val="2"/>
        <scheme val="minor"/>
      </rPr>
      <t xml:space="preserve"> target</t>
    </r>
  </si>
  <si>
    <t>Min Tare</t>
  </si>
  <si>
    <t>Calc Weight</t>
  </si>
  <si>
    <r>
      <t>Vehicle CO</t>
    </r>
    <r>
      <rPr>
        <b/>
        <vertAlign val="subscript"/>
        <sz val="12"/>
        <color theme="1"/>
        <rFont val="Calibri"/>
        <family val="2"/>
        <scheme val="minor"/>
      </rPr>
      <t>2</t>
    </r>
    <r>
      <rPr>
        <b/>
        <sz val="12"/>
        <color theme="1"/>
        <rFont val="Calibri"/>
        <family val="2"/>
        <scheme val="minor"/>
      </rPr>
      <t xml:space="preserve"> emissions </t>
    </r>
    <r>
      <rPr>
        <sz val="10"/>
        <color theme="1"/>
        <rFont val="Calibri"/>
        <family val="2"/>
        <scheme val="minor"/>
      </rPr>
      <t>(3pWLTP)</t>
    </r>
  </si>
  <si>
    <r>
      <t>Tare weight</t>
    </r>
    <r>
      <rPr>
        <b/>
        <sz val="10"/>
        <color theme="1"/>
        <rFont val="Calibri"/>
        <family val="2"/>
        <scheme val="minor"/>
      </rPr>
      <t xml:space="preserve"> </t>
    </r>
    <r>
      <rPr>
        <sz val="10"/>
        <color theme="1"/>
        <rFont val="Calibri"/>
        <family val="2"/>
        <scheme val="minor"/>
      </rPr>
      <t>(kg)</t>
    </r>
  </si>
  <si>
    <t>Total vehicle units</t>
  </si>
  <si>
    <t>TOTAL:</t>
  </si>
  <si>
    <t>(slope in regulation)</t>
  </si>
  <si>
    <t>Instructions: Edit cells in yellow to determine your annual positive or negative credits. "Units" are the number of vehicles you import. If you need to alter how the spreadsheet works then unprotect the file using the password "tool".</t>
  </si>
  <si>
    <t>Aligns to targets stated by the Clean Vehicles Act 2022 and Clean Vehicle Standard Regulations 2022.</t>
  </si>
  <si>
    <t>(results may differ due to slope changing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</si>
</sst>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0"/>
    <numFmt numFmtId="166" formatCode="_-* #,##0_-;\-* #,##0_-;_-* &quot;-&quot;??_-;_-@_-"/>
  </numFmts>
  <fonts count="26">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sz val="11"/>
      <color theme="0" tint="-0.499984740745262"/>
      <name val="Calibri"/>
      <family val="2"/>
      <scheme val="minor"/>
    </font>
    <font>
      <sz val="8"/>
      <name val="Calibri"/>
      <family val="2"/>
      <scheme val="minor"/>
    </font>
    <font>
      <b/>
      <sz val="20"/>
      <color theme="1"/>
      <name val="Calibri"/>
      <family val="2"/>
      <scheme val="minor"/>
    </font>
    <font>
      <sz val="11"/>
      <color theme="6"/>
      <name val="Calibri"/>
      <family val="2"/>
      <scheme val="minor"/>
    </font>
    <font>
      <sz val="11"/>
      <color theme="0" tint="-0.14999847407452621"/>
      <name val="Calibri"/>
      <family val="2"/>
      <scheme val="minor"/>
    </font>
    <font>
      <sz val="12"/>
      <color theme="6"/>
      <name val="Calibri"/>
      <family val="2"/>
      <scheme val="minor"/>
    </font>
    <font>
      <b/>
      <sz val="10"/>
      <color theme="1"/>
      <name val="Calibri (Body)"/>
    </font>
    <font>
      <u/>
      <sz val="11"/>
      <color theme="10"/>
      <name val="Calibri"/>
      <family val="2"/>
      <scheme val="minor"/>
    </font>
    <font>
      <b/>
      <vertAlign val="subscript"/>
      <sz val="12"/>
      <color theme="1"/>
      <name val="Calibri"/>
      <family val="2"/>
      <scheme val="minor"/>
    </font>
    <font>
      <b/>
      <sz val="10"/>
      <color theme="1"/>
      <name val="Calibri"/>
      <family val="2"/>
      <scheme val="minor"/>
    </font>
    <font>
      <sz val="8"/>
      <color theme="0" tint="-0.14999847407452621"/>
      <name val="Calibri"/>
      <family val="2"/>
      <scheme val="minor"/>
    </font>
    <font>
      <sz val="8"/>
      <color theme="1"/>
      <name val="Calibri"/>
      <family val="2"/>
      <scheme val="minor"/>
    </font>
    <font>
      <b/>
      <sz val="8"/>
      <color theme="1"/>
      <name val="Calibri"/>
      <family val="2"/>
      <scheme val="minor"/>
    </font>
    <font>
      <b/>
      <sz val="16"/>
      <name val="Calibri"/>
      <family val="2"/>
      <scheme val="minor"/>
    </font>
    <font>
      <sz val="10"/>
      <color theme="1"/>
      <name val="Calibri"/>
      <family val="2"/>
      <scheme val="minor"/>
    </font>
    <font>
      <i/>
      <sz val="8"/>
      <color theme="9" tint="-0.499984740745262"/>
      <name val="Calibri"/>
      <family val="2"/>
      <scheme val="minor"/>
    </font>
    <font>
      <i/>
      <sz val="8"/>
      <color rgb="FFC00000"/>
      <name val="Calibri"/>
      <family val="2"/>
      <scheme val="minor"/>
    </font>
    <font>
      <b/>
      <sz val="10"/>
      <color theme="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right style="medium">
        <color indexed="64"/>
      </right>
      <top/>
      <bottom style="thin">
        <color indexed="64"/>
      </bottom>
      <diagonal/>
    </border>
  </borders>
  <cellStyleXfs count="3">
    <xf numFmtId="0" fontId="0" fillId="0" borderId="0"/>
    <xf numFmtId="43" fontId="4" fillId="0" borderId="0" applyFont="0" applyFill="0" applyBorder="0" applyAlignment="0" applyProtection="0"/>
    <xf numFmtId="0" fontId="15" fillId="0" borderId="0" applyNumberFormat="0" applyFill="0" applyBorder="0" applyAlignment="0" applyProtection="0"/>
  </cellStyleXfs>
  <cellXfs count="53">
    <xf numFmtId="0" fontId="0" fillId="0" borderId="0" xfId="0"/>
    <xf numFmtId="0" fontId="1" fillId="0" borderId="0" xfId="0" applyFont="1"/>
    <xf numFmtId="0" fontId="0" fillId="3" borderId="0" xfId="0" applyFill="1"/>
    <xf numFmtId="0" fontId="12" fillId="3" borderId="0" xfId="0" applyFont="1" applyFill="1"/>
    <xf numFmtId="0" fontId="19" fillId="0" borderId="0" xfId="0" applyFont="1"/>
    <xf numFmtId="0" fontId="0" fillId="2" borderId="0" xfId="0" applyFill="1" applyProtection="1">
      <protection locked="0"/>
    </xf>
    <xf numFmtId="0" fontId="0" fillId="2" borderId="0" xfId="0" applyFill="1" applyAlignment="1" applyProtection="1">
      <alignment horizontal="center"/>
      <protection locked="0"/>
    </xf>
    <xf numFmtId="0" fontId="10" fillId="0" borderId="0" xfId="0" applyFont="1" applyProtection="1"/>
    <xf numFmtId="0" fontId="0" fillId="0" borderId="0" xfId="0" applyProtection="1"/>
    <xf numFmtId="0" fontId="18" fillId="0" borderId="0" xfId="0" applyFont="1" applyAlignment="1" applyProtection="1">
      <alignment horizontal="center" vertical="center"/>
    </xf>
    <xf numFmtId="0" fontId="18" fillId="0" borderId="0" xfId="0" applyFont="1" applyAlignment="1" applyProtection="1">
      <alignment horizontal="center" vertical="center" wrapText="1"/>
    </xf>
    <xf numFmtId="0" fontId="19" fillId="0" borderId="0" xfId="0" applyFont="1" applyProtection="1"/>
    <xf numFmtId="0" fontId="21" fillId="0" borderId="0" xfId="0" applyFont="1" applyAlignment="1" applyProtection="1">
      <alignment horizontal="right"/>
    </xf>
    <xf numFmtId="0" fontId="23" fillId="0" borderId="0" xfId="0" applyFont="1" applyProtection="1"/>
    <xf numFmtId="0" fontId="1" fillId="0" borderId="0" xfId="0" applyFont="1" applyProtection="1"/>
    <xf numFmtId="0" fontId="1" fillId="3" borderId="0" xfId="0" applyFont="1" applyFill="1" applyProtection="1"/>
    <xf numFmtId="0" fontId="24" fillId="0" borderId="0" xfId="0" applyFont="1" applyProtection="1"/>
    <xf numFmtId="0" fontId="8" fillId="0" borderId="0" xfId="0" applyFont="1" applyProtection="1"/>
    <xf numFmtId="165" fontId="18" fillId="0" borderId="0" xfId="0" applyNumberFormat="1" applyFont="1" applyProtection="1"/>
    <xf numFmtId="0" fontId="18" fillId="0" borderId="0" xfId="0" applyFont="1" applyProtection="1"/>
    <xf numFmtId="0" fontId="0" fillId="3" borderId="0" xfId="0" applyFill="1" applyProtection="1"/>
    <xf numFmtId="0" fontId="12" fillId="0" borderId="0" xfId="0" applyFont="1" applyProtection="1"/>
    <xf numFmtId="0" fontId="8" fillId="3" borderId="0" xfId="0" applyFont="1" applyFill="1" applyProtection="1"/>
    <xf numFmtId="165" fontId="18" fillId="0" borderId="1" xfId="0" applyNumberFormat="1" applyFont="1" applyBorder="1" applyProtection="1"/>
    <xf numFmtId="0" fontId="5" fillId="3" borderId="0" xfId="0" applyFont="1" applyFill="1" applyProtection="1"/>
    <xf numFmtId="165" fontId="18" fillId="3" borderId="0" xfId="0" applyNumberFormat="1" applyFont="1" applyFill="1" applyProtection="1"/>
    <xf numFmtId="0" fontId="18" fillId="3" borderId="0" xfId="0" applyFont="1" applyFill="1" applyProtection="1"/>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13" fillId="0" borderId="0" xfId="0" applyFont="1" applyProtection="1"/>
    <xf numFmtId="0" fontId="3" fillId="0" borderId="0" xfId="0" applyFont="1" applyAlignment="1" applyProtection="1">
      <alignment horizontal="center" vertical="center"/>
    </xf>
    <xf numFmtId="0" fontId="1" fillId="3" borderId="0" xfId="0" applyFont="1" applyFill="1" applyAlignment="1" applyProtection="1">
      <alignment horizontal="center" vertical="center"/>
    </xf>
    <xf numFmtId="0" fontId="11" fillId="0" borderId="0" xfId="0" applyFont="1" applyProtection="1"/>
    <xf numFmtId="1" fontId="6" fillId="0" borderId="0" xfId="0" applyNumberFormat="1" applyFont="1" applyProtection="1"/>
    <xf numFmtId="166" fontId="0" fillId="0" borderId="0" xfId="1" applyNumberFormat="1" applyFont="1" applyProtection="1"/>
    <xf numFmtId="0" fontId="12" fillId="3" borderId="0" xfId="0" applyFont="1" applyFill="1" applyProtection="1"/>
    <xf numFmtId="0" fontId="12" fillId="3" borderId="0" xfId="0" applyFont="1" applyFill="1" applyAlignment="1" applyProtection="1">
      <alignment horizontal="center"/>
    </xf>
    <xf numFmtId="2" fontId="12" fillId="3" borderId="0" xfId="0" applyNumberFormat="1" applyFont="1" applyFill="1" applyProtection="1"/>
    <xf numFmtId="166" fontId="12" fillId="3" borderId="0" xfId="1" applyNumberFormat="1" applyFont="1" applyFill="1" applyProtection="1"/>
    <xf numFmtId="0" fontId="2" fillId="0" borderId="0" xfId="0" applyFont="1" applyProtection="1"/>
    <xf numFmtId="0" fontId="5" fillId="0" borderId="0" xfId="0" applyFont="1" applyProtection="1"/>
    <xf numFmtId="0" fontId="0" fillId="0" borderId="0" xfId="0" applyAlignment="1" applyProtection="1">
      <alignment horizontal="center"/>
    </xf>
    <xf numFmtId="166" fontId="0" fillId="0" borderId="0" xfId="1" applyNumberFormat="1" applyFont="1" applyAlignment="1" applyProtection="1">
      <alignment horizontal="center"/>
    </xf>
    <xf numFmtId="0" fontId="0" fillId="3" borderId="0" xfId="0" applyFill="1" applyAlignment="1" applyProtection="1">
      <alignment horizontal="center"/>
    </xf>
    <xf numFmtId="0" fontId="20" fillId="0" borderId="0" xfId="0" applyFont="1" applyProtection="1"/>
    <xf numFmtId="0" fontId="2" fillId="3" borderId="0" xfId="0" applyFont="1" applyFill="1" applyProtection="1"/>
    <xf numFmtId="164" fontId="7" fillId="0" borderId="0" xfId="0" applyNumberFormat="1" applyFont="1" applyProtection="1"/>
    <xf numFmtId="0" fontId="7" fillId="3" borderId="0" xfId="0" applyFont="1" applyFill="1" applyProtection="1"/>
    <xf numFmtId="166" fontId="2" fillId="0" borderId="0" xfId="1" applyNumberFormat="1" applyFont="1" applyProtection="1"/>
    <xf numFmtId="0" fontId="25" fillId="0" borderId="0" xfId="0" applyFont="1" applyProtection="1"/>
    <xf numFmtId="49" fontId="25" fillId="0" borderId="0" xfId="0" applyNumberFormat="1" applyFont="1" applyProtection="1"/>
    <xf numFmtId="0" fontId="25" fillId="0" borderId="0" xfId="2" applyFont="1" applyAlignment="1" applyProtection="1">
      <alignment horizontal="left"/>
    </xf>
    <xf numFmtId="0" fontId="24" fillId="0" borderId="0" xfId="0" applyFont="1" applyAlignment="1" applyProtection="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egislation.govt.nz/act/public/2022/0002/latest/who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01806-DEF9-F24D-935C-8306DFB9642C}">
  <dimension ref="A1:AD33"/>
  <sheetViews>
    <sheetView tabSelected="1" zoomScale="70" zoomScaleNormal="70" workbookViewId="0"/>
  </sheetViews>
  <sheetFormatPr defaultColWidth="10.90625" defaultRowHeight="14.5"/>
  <cols>
    <col min="1" max="1" width="20.36328125" customWidth="1"/>
    <col min="2" max="2" width="9.54296875" customWidth="1"/>
    <col min="3" max="3" width="12.453125" customWidth="1"/>
    <col min="4" max="4" width="13.1796875" customWidth="1"/>
    <col min="5" max="5" width="2.453125" customWidth="1"/>
    <col min="6" max="6" width="5.26953125" style="4" customWidth="1"/>
    <col min="7" max="7" width="3.90625" style="4" customWidth="1"/>
    <col min="8" max="8" width="4.26953125" style="4" customWidth="1"/>
    <col min="9" max="9" width="3.54296875" style="4" customWidth="1"/>
    <col min="10" max="10" width="4.36328125" style="4" customWidth="1"/>
    <col min="11" max="11" width="3" style="2" customWidth="1"/>
    <col min="12" max="12" width="10.6328125" bestFit="1" customWidth="1"/>
    <col min="13" max="13" width="10.08984375" bestFit="1" customWidth="1"/>
    <col min="14" max="14" width="15.36328125" customWidth="1"/>
    <col min="15" max="15" width="3.1796875" style="2" customWidth="1"/>
    <col min="17" max="17" width="10.08984375" bestFit="1" customWidth="1"/>
    <col min="18" max="18" width="14.36328125" customWidth="1"/>
    <col min="19" max="19" width="2.453125" style="2" customWidth="1"/>
    <col min="21" max="21" width="10.08984375" bestFit="1" customWidth="1"/>
    <col min="22" max="22" width="14" customWidth="1"/>
    <col min="23" max="23" width="2.453125" style="2" customWidth="1"/>
    <col min="25" max="25" width="10.08984375" bestFit="1" customWidth="1"/>
    <col min="26" max="26" width="14" customWidth="1"/>
    <col min="27" max="27" width="2.453125" style="2" customWidth="1"/>
    <col min="29" max="29" width="10.08984375" bestFit="1" customWidth="1"/>
    <col min="30" max="30" width="14" customWidth="1"/>
  </cols>
  <sheetData>
    <row r="1" spans="1:30" ht="26">
      <c r="A1" s="7" t="s">
        <v>37</v>
      </c>
      <c r="B1" s="8"/>
      <c r="C1" s="8"/>
      <c r="D1" s="8"/>
      <c r="E1" s="8"/>
      <c r="F1" s="9" t="s">
        <v>0</v>
      </c>
      <c r="G1" s="10" t="s">
        <v>28</v>
      </c>
      <c r="H1" s="10" t="s">
        <v>43</v>
      </c>
      <c r="I1" s="10" t="s">
        <v>30</v>
      </c>
      <c r="J1" s="11"/>
      <c r="K1" s="12" t="s">
        <v>41</v>
      </c>
      <c r="L1" s="7">
        <v>2023</v>
      </c>
      <c r="M1" s="13" t="s">
        <v>49</v>
      </c>
      <c r="N1" s="14"/>
      <c r="O1" s="15"/>
      <c r="P1" s="7">
        <v>2024</v>
      </c>
      <c r="Q1" s="13" t="s">
        <v>49</v>
      </c>
      <c r="R1" s="14"/>
      <c r="S1" s="15"/>
      <c r="T1" s="7">
        <v>2025</v>
      </c>
      <c r="U1" s="52" t="s">
        <v>52</v>
      </c>
      <c r="V1" s="52"/>
      <c r="W1" s="15"/>
      <c r="X1" s="7">
        <v>2026</v>
      </c>
      <c r="Y1" s="52" t="s">
        <v>52</v>
      </c>
      <c r="Z1" s="52"/>
      <c r="AA1" s="15"/>
      <c r="AB1" s="7">
        <v>2027</v>
      </c>
      <c r="AC1" s="52" t="s">
        <v>52</v>
      </c>
      <c r="AD1" s="52"/>
    </row>
    <row r="2" spans="1:30" ht="16" customHeight="1">
      <c r="A2" s="49" t="s">
        <v>51</v>
      </c>
      <c r="B2" s="8"/>
      <c r="C2" s="8"/>
      <c r="D2" s="8"/>
      <c r="E2" s="8"/>
      <c r="F2" s="9"/>
      <c r="G2" s="10"/>
      <c r="H2" s="10"/>
      <c r="I2" s="10"/>
      <c r="J2" s="11"/>
      <c r="K2" s="12"/>
      <c r="L2" s="7"/>
      <c r="M2" s="13"/>
      <c r="N2" s="14"/>
      <c r="O2" s="15"/>
      <c r="P2" s="7"/>
      <c r="Q2" s="13"/>
      <c r="R2" s="14"/>
      <c r="S2" s="15"/>
      <c r="T2" s="7"/>
      <c r="U2" s="16"/>
      <c r="V2" s="8"/>
      <c r="W2" s="15"/>
      <c r="X2" s="7"/>
      <c r="Y2" s="16"/>
      <c r="Z2" s="8"/>
      <c r="AA2" s="15"/>
      <c r="AB2" s="7"/>
      <c r="AC2" s="16"/>
      <c r="AD2" s="8"/>
    </row>
    <row r="3" spans="1:30">
      <c r="A3" s="51" t="s">
        <v>40</v>
      </c>
      <c r="B3" s="8"/>
      <c r="D3" s="17" t="s">
        <v>7</v>
      </c>
      <c r="E3" s="17"/>
      <c r="F3" s="18">
        <v>8.4099999999999994E-2</v>
      </c>
      <c r="G3" s="19">
        <v>1441</v>
      </c>
      <c r="H3" s="19">
        <v>1200</v>
      </c>
      <c r="I3" s="19">
        <v>2000</v>
      </c>
      <c r="J3" s="19"/>
      <c r="K3" s="20"/>
      <c r="L3" s="17">
        <v>145</v>
      </c>
      <c r="M3" s="21" t="s">
        <v>36</v>
      </c>
      <c r="N3" s="8"/>
      <c r="O3" s="22"/>
      <c r="P3" s="17">
        <v>133.9</v>
      </c>
      <c r="Q3" s="21" t="s">
        <v>36</v>
      </c>
      <c r="R3" s="17"/>
      <c r="S3" s="22"/>
      <c r="T3" s="17">
        <v>112.6</v>
      </c>
      <c r="U3" s="21" t="s">
        <v>36</v>
      </c>
      <c r="V3" s="8"/>
      <c r="W3" s="22"/>
      <c r="X3" s="17">
        <v>84.5</v>
      </c>
      <c r="Y3" s="21" t="s">
        <v>36</v>
      </c>
      <c r="Z3" s="8"/>
      <c r="AA3" s="22"/>
      <c r="AB3" s="17">
        <v>63.3</v>
      </c>
      <c r="AC3" s="21" t="s">
        <v>36</v>
      </c>
      <c r="AD3" s="8"/>
    </row>
    <row r="4" spans="1:30">
      <c r="A4" s="50" t="s">
        <v>39</v>
      </c>
      <c r="B4" s="8"/>
      <c r="C4" s="8"/>
      <c r="D4" s="17" t="s">
        <v>8</v>
      </c>
      <c r="E4" s="17"/>
      <c r="F4" s="23">
        <v>5.7599999999999998E-2</v>
      </c>
      <c r="G4" s="19">
        <v>1999</v>
      </c>
      <c r="H4" s="19">
        <v>1200</v>
      </c>
      <c r="I4" s="19">
        <v>2200</v>
      </c>
      <c r="J4" s="19"/>
      <c r="K4" s="20"/>
      <c r="L4" s="17">
        <v>218.3</v>
      </c>
      <c r="M4" s="21" t="s">
        <v>36</v>
      </c>
      <c r="N4" s="8"/>
      <c r="O4" s="22"/>
      <c r="P4" s="17">
        <v>201.9</v>
      </c>
      <c r="Q4" s="21" t="s">
        <v>36</v>
      </c>
      <c r="R4" s="17"/>
      <c r="S4" s="22"/>
      <c r="T4" s="17">
        <v>155</v>
      </c>
      <c r="U4" s="21" t="s">
        <v>36</v>
      </c>
      <c r="V4" s="8"/>
      <c r="W4" s="22"/>
      <c r="X4" s="17">
        <v>116.3</v>
      </c>
      <c r="Y4" s="21" t="s">
        <v>36</v>
      </c>
      <c r="Z4" s="8"/>
      <c r="AA4" s="22"/>
      <c r="AB4" s="17">
        <v>87.2</v>
      </c>
      <c r="AC4" s="21" t="s">
        <v>36</v>
      </c>
      <c r="AD4" s="8"/>
    </row>
    <row r="5" spans="1:30" s="2" customFormat="1">
      <c r="A5" s="24" t="s">
        <v>50</v>
      </c>
      <c r="B5" s="20"/>
      <c r="C5" s="20"/>
      <c r="D5" s="20"/>
      <c r="E5" s="20"/>
      <c r="F5" s="25"/>
      <c r="G5" s="26"/>
      <c r="H5" s="26"/>
      <c r="I5" s="26"/>
      <c r="J5" s="26"/>
      <c r="K5" s="20"/>
      <c r="L5" s="20"/>
      <c r="M5" s="20"/>
      <c r="N5" s="20"/>
      <c r="O5" s="20"/>
      <c r="P5" s="20"/>
      <c r="Q5" s="20"/>
      <c r="R5" s="20"/>
      <c r="S5" s="20"/>
      <c r="T5" s="20"/>
      <c r="U5" s="20"/>
      <c r="V5" s="20"/>
      <c r="W5" s="20"/>
      <c r="X5" s="20"/>
      <c r="Y5" s="20"/>
      <c r="Z5" s="20"/>
      <c r="AA5" s="20"/>
      <c r="AB5" s="20"/>
      <c r="AC5" s="20"/>
      <c r="AD5" s="20"/>
    </row>
    <row r="6" spans="1:30" s="1" customFormat="1" ht="51" customHeight="1">
      <c r="A6" s="27" t="s">
        <v>31</v>
      </c>
      <c r="B6" s="28" t="s">
        <v>46</v>
      </c>
      <c r="C6" s="28" t="s">
        <v>45</v>
      </c>
      <c r="D6" s="28" t="s">
        <v>3</v>
      </c>
      <c r="E6" s="29"/>
      <c r="F6" s="18" t="s">
        <v>0</v>
      </c>
      <c r="G6" s="19" t="s">
        <v>27</v>
      </c>
      <c r="H6" s="19" t="s">
        <v>29</v>
      </c>
      <c r="I6" s="19" t="s">
        <v>30</v>
      </c>
      <c r="J6" s="19" t="s">
        <v>44</v>
      </c>
      <c r="K6" s="15"/>
      <c r="L6" s="30" t="s">
        <v>6</v>
      </c>
      <c r="M6" s="30" t="s">
        <v>42</v>
      </c>
      <c r="N6" s="30" t="s">
        <v>11</v>
      </c>
      <c r="O6" s="31"/>
      <c r="P6" s="30" t="s">
        <v>6</v>
      </c>
      <c r="Q6" s="30" t="s">
        <v>42</v>
      </c>
      <c r="R6" s="30" t="s">
        <v>11</v>
      </c>
      <c r="S6" s="31"/>
      <c r="T6" s="30" t="s">
        <v>6</v>
      </c>
      <c r="U6" s="30" t="s">
        <v>42</v>
      </c>
      <c r="V6" s="30" t="s">
        <v>11</v>
      </c>
      <c r="W6" s="31"/>
      <c r="X6" s="30" t="s">
        <v>6</v>
      </c>
      <c r="Y6" s="30" t="s">
        <v>42</v>
      </c>
      <c r="Z6" s="30" t="s">
        <v>11</v>
      </c>
      <c r="AA6" s="31"/>
      <c r="AB6" s="30" t="s">
        <v>6</v>
      </c>
      <c r="AC6" s="30" t="s">
        <v>42</v>
      </c>
      <c r="AD6" s="30" t="s">
        <v>11</v>
      </c>
    </row>
    <row r="7" spans="1:30">
      <c r="A7" s="5" t="s">
        <v>38</v>
      </c>
      <c r="B7" s="6">
        <v>1080</v>
      </c>
      <c r="C7" s="6">
        <v>85</v>
      </c>
      <c r="D7" s="5" t="s">
        <v>4</v>
      </c>
      <c r="E7" s="32"/>
      <c r="F7" s="18">
        <f>IF($D7="Passenger", F$3, F$4)</f>
        <v>8.4099999999999994E-2</v>
      </c>
      <c r="G7" s="19">
        <f>IF($D7="Passenger", G$3, G$4)</f>
        <v>1441</v>
      </c>
      <c r="H7" s="19">
        <f t="shared" ref="H7:I7" si="0">IF($D7="Passenger", H$3, H$4)</f>
        <v>1200</v>
      </c>
      <c r="I7" s="19">
        <f t="shared" si="0"/>
        <v>2000</v>
      </c>
      <c r="J7" s="19">
        <f>MIN(MAX(B7, H7), I7)</f>
        <v>1200</v>
      </c>
      <c r="K7" s="20"/>
      <c r="L7" s="5">
        <v>2000</v>
      </c>
      <c r="M7" s="33">
        <f>ROUND(IF(L7,IF($D7="Passenger", L$3,L$4)+$F7*($J7-$G7),0),0)</f>
        <v>125</v>
      </c>
      <c r="N7" s="34">
        <f>L7*(M7-$C7)</f>
        <v>80000</v>
      </c>
      <c r="O7" s="20"/>
      <c r="P7" s="5">
        <v>2000</v>
      </c>
      <c r="Q7" s="33">
        <f>ROUND(IF(P7,IF($D7="Passenger", P$3,P$4)+$F7*($J7-$G7),0),0)</f>
        <v>114</v>
      </c>
      <c r="R7" s="34">
        <f>P7*(Q7-$C7)</f>
        <v>58000</v>
      </c>
      <c r="S7" s="20"/>
      <c r="T7" s="5">
        <v>2500</v>
      </c>
      <c r="U7" s="33">
        <f>ROUND(IF(T7,IF($D7="Passenger", T$3,T$4)+$F7*($J7-$G7),0),0)</f>
        <v>92</v>
      </c>
      <c r="V7" s="34">
        <f>T7*(U7-$C7)</f>
        <v>17500</v>
      </c>
      <c r="W7" s="20"/>
      <c r="X7" s="5">
        <v>2500</v>
      </c>
      <c r="Y7" s="33">
        <f>ROUND(IF(X7,IF($D7="Passenger", X$3,X$4)+$F7*($J7-$G7),0),0)</f>
        <v>64</v>
      </c>
      <c r="Z7" s="34">
        <f>X7*(Y7-$C7)</f>
        <v>-52500</v>
      </c>
      <c r="AA7" s="20"/>
      <c r="AB7" s="5">
        <v>2600</v>
      </c>
      <c r="AC7" s="33">
        <f>ROUND(IF(AB7,IF($D7="Passenger", AB$3,AB$4)+$F7*($J7-$G7),0),0)</f>
        <v>43</v>
      </c>
      <c r="AD7" s="34">
        <f>AB7*(AC7-$C7)</f>
        <v>-109200</v>
      </c>
    </row>
    <row r="8" spans="1:30">
      <c r="A8" s="5" t="s">
        <v>1</v>
      </c>
      <c r="B8" s="6">
        <v>1700</v>
      </c>
      <c r="C8" s="6">
        <v>150</v>
      </c>
      <c r="D8" s="5" t="s">
        <v>4</v>
      </c>
      <c r="E8" s="32"/>
      <c r="F8" s="18">
        <f t="shared" ref="F8:I23" si="1">IF($D8="Passenger", F$3, F$4)</f>
        <v>8.4099999999999994E-2</v>
      </c>
      <c r="G8" s="19">
        <f t="shared" si="1"/>
        <v>1441</v>
      </c>
      <c r="H8" s="19">
        <f t="shared" si="1"/>
        <v>1200</v>
      </c>
      <c r="I8" s="19">
        <f t="shared" si="1"/>
        <v>2000</v>
      </c>
      <c r="J8" s="19">
        <f t="shared" ref="J8:J11" si="2">MIN(MAX(B8, H8), I8)</f>
        <v>1700</v>
      </c>
      <c r="K8" s="20"/>
      <c r="L8" s="5">
        <v>2000</v>
      </c>
      <c r="M8" s="33">
        <f t="shared" ref="M8:M26" si="3">ROUND(IF(L8,IF($D8="Passenger", L$3,L$4)+$F8*($J8-$G8),0),0)</f>
        <v>167</v>
      </c>
      <c r="N8" s="34">
        <f>L8*(M8-$C8)</f>
        <v>34000</v>
      </c>
      <c r="O8" s="20"/>
      <c r="P8" s="5">
        <v>1800</v>
      </c>
      <c r="Q8" s="33">
        <f t="shared" ref="Q8:Q26" si="4">ROUND(IF(P8,IF($D8="Passenger", P$3,P$4)+$F8*($J8-$G8),0),0)</f>
        <v>156</v>
      </c>
      <c r="R8" s="34">
        <f>P8*(Q8-$C8)</f>
        <v>10800</v>
      </c>
      <c r="S8" s="20"/>
      <c r="T8" s="5">
        <v>1000</v>
      </c>
      <c r="U8" s="33">
        <f t="shared" ref="U8:U26" si="5">ROUND(IF(T8,IF($D8="Passenger", T$3,T$4)+$F8*($J8-$G8),0),0)</f>
        <v>134</v>
      </c>
      <c r="V8" s="34">
        <f>T8*(U8-$C8)</f>
        <v>-16000</v>
      </c>
      <c r="W8" s="20"/>
      <c r="X8" s="5">
        <v>800</v>
      </c>
      <c r="Y8" s="33">
        <f t="shared" ref="Y8:Y26" si="6">ROUND(IF(X8,IF($D8="Passenger", X$3,X$4)+$F8*($J8-$G8),0),0)</f>
        <v>106</v>
      </c>
      <c r="Z8" s="34">
        <f>X8*(Y8-$C8)</f>
        <v>-35200</v>
      </c>
      <c r="AA8" s="20"/>
      <c r="AB8" s="5">
        <v>500</v>
      </c>
      <c r="AC8" s="33">
        <f t="shared" ref="AC8:AC26" si="7">ROUND(IF(AB8,IF($D8="Passenger", AB$3,AB$4)+$F8*($J8-$G8),0),0)</f>
        <v>85</v>
      </c>
      <c r="AD8" s="34">
        <f>AB8*(AC8-$C8)</f>
        <v>-32500</v>
      </c>
    </row>
    <row r="9" spans="1:30">
      <c r="A9" s="5" t="s">
        <v>2</v>
      </c>
      <c r="B9" s="6">
        <v>2300</v>
      </c>
      <c r="C9" s="6">
        <v>250</v>
      </c>
      <c r="D9" s="5" t="s">
        <v>5</v>
      </c>
      <c r="E9" s="32"/>
      <c r="F9" s="18">
        <f t="shared" si="1"/>
        <v>5.7599999999999998E-2</v>
      </c>
      <c r="G9" s="19">
        <f t="shared" si="1"/>
        <v>1999</v>
      </c>
      <c r="H9" s="19">
        <f t="shared" si="1"/>
        <v>1200</v>
      </c>
      <c r="I9" s="19">
        <f t="shared" si="1"/>
        <v>2200</v>
      </c>
      <c r="J9" s="19">
        <f t="shared" si="2"/>
        <v>2200</v>
      </c>
      <c r="K9" s="20"/>
      <c r="L9" s="5">
        <v>500</v>
      </c>
      <c r="M9" s="33">
        <f t="shared" si="3"/>
        <v>230</v>
      </c>
      <c r="N9" s="34">
        <f>L9*(M9-$C9)</f>
        <v>-10000</v>
      </c>
      <c r="O9" s="20"/>
      <c r="P9" s="5">
        <v>500</v>
      </c>
      <c r="Q9" s="33">
        <f t="shared" si="4"/>
        <v>213</v>
      </c>
      <c r="R9" s="34">
        <f>P9*(Q9-$C9)</f>
        <v>-18500</v>
      </c>
      <c r="S9" s="20"/>
      <c r="T9" s="5">
        <v>500</v>
      </c>
      <c r="U9" s="33">
        <f t="shared" si="5"/>
        <v>167</v>
      </c>
      <c r="V9" s="34">
        <f>T9*(U9-$C9)</f>
        <v>-41500</v>
      </c>
      <c r="W9" s="20"/>
      <c r="X9" s="5">
        <v>250</v>
      </c>
      <c r="Y9" s="33">
        <f t="shared" si="6"/>
        <v>128</v>
      </c>
      <c r="Z9" s="34">
        <f>X9*(Y9-$C9)</f>
        <v>-30500</v>
      </c>
      <c r="AA9" s="20"/>
      <c r="AB9" s="5">
        <v>100</v>
      </c>
      <c r="AC9" s="33">
        <f t="shared" si="7"/>
        <v>99</v>
      </c>
      <c r="AD9" s="34">
        <f>AB9*(AC9-$C9)</f>
        <v>-15100</v>
      </c>
    </row>
    <row r="10" spans="1:30">
      <c r="A10" s="5" t="s">
        <v>9</v>
      </c>
      <c r="B10" s="6">
        <v>1800</v>
      </c>
      <c r="C10" s="6">
        <v>0</v>
      </c>
      <c r="D10" s="5" t="s">
        <v>4</v>
      </c>
      <c r="E10" s="32"/>
      <c r="F10" s="18">
        <f t="shared" si="1"/>
        <v>8.4099999999999994E-2</v>
      </c>
      <c r="G10" s="19">
        <f t="shared" si="1"/>
        <v>1441</v>
      </c>
      <c r="H10" s="19">
        <f t="shared" si="1"/>
        <v>1200</v>
      </c>
      <c r="I10" s="19">
        <f t="shared" si="1"/>
        <v>2000</v>
      </c>
      <c r="J10" s="19">
        <f t="shared" si="2"/>
        <v>1800</v>
      </c>
      <c r="K10" s="20"/>
      <c r="L10" s="5">
        <v>300</v>
      </c>
      <c r="M10" s="33">
        <f t="shared" si="3"/>
        <v>175</v>
      </c>
      <c r="N10" s="34">
        <f>L10*(M10-$C10)</f>
        <v>52500</v>
      </c>
      <c r="O10" s="20"/>
      <c r="P10" s="5">
        <v>500</v>
      </c>
      <c r="Q10" s="33">
        <f t="shared" si="4"/>
        <v>164</v>
      </c>
      <c r="R10" s="34">
        <f>P10*(Q10-$C10)</f>
        <v>82000</v>
      </c>
      <c r="S10" s="20"/>
      <c r="T10" s="5">
        <v>750</v>
      </c>
      <c r="U10" s="33">
        <f t="shared" si="5"/>
        <v>143</v>
      </c>
      <c r="V10" s="34">
        <f>T10*(U10-$C10)</f>
        <v>107250</v>
      </c>
      <c r="W10" s="20"/>
      <c r="X10" s="5">
        <v>1200</v>
      </c>
      <c r="Y10" s="33">
        <f t="shared" si="6"/>
        <v>115</v>
      </c>
      <c r="Z10" s="34">
        <f>X10*(Y10-$C10)</f>
        <v>138000</v>
      </c>
      <c r="AA10" s="20"/>
      <c r="AB10" s="5">
        <v>1500</v>
      </c>
      <c r="AC10" s="33">
        <f t="shared" si="7"/>
        <v>93</v>
      </c>
      <c r="AD10" s="34">
        <f>AB10*(AC10-$C10)</f>
        <v>139500</v>
      </c>
    </row>
    <row r="11" spans="1:30">
      <c r="A11" s="5" t="s">
        <v>10</v>
      </c>
      <c r="B11" s="6">
        <v>2300</v>
      </c>
      <c r="C11" s="6">
        <v>0</v>
      </c>
      <c r="D11" s="5" t="s">
        <v>5</v>
      </c>
      <c r="E11" s="32"/>
      <c r="F11" s="18">
        <f t="shared" si="1"/>
        <v>5.7599999999999998E-2</v>
      </c>
      <c r="G11" s="19">
        <f t="shared" si="1"/>
        <v>1999</v>
      </c>
      <c r="H11" s="19">
        <f t="shared" si="1"/>
        <v>1200</v>
      </c>
      <c r="I11" s="19">
        <f t="shared" si="1"/>
        <v>2200</v>
      </c>
      <c r="J11" s="19">
        <f t="shared" si="2"/>
        <v>2200</v>
      </c>
      <c r="K11" s="20"/>
      <c r="L11" s="5">
        <v>0</v>
      </c>
      <c r="M11" s="33">
        <f t="shared" si="3"/>
        <v>0</v>
      </c>
      <c r="N11" s="34">
        <f>L11*(M11-$C11)</f>
        <v>0</v>
      </c>
      <c r="O11" s="20"/>
      <c r="P11" s="5">
        <v>0</v>
      </c>
      <c r="Q11" s="33">
        <f t="shared" si="4"/>
        <v>0</v>
      </c>
      <c r="R11" s="34">
        <f>P11*(Q11-$C11)</f>
        <v>0</v>
      </c>
      <c r="S11" s="20"/>
      <c r="T11" s="5">
        <v>50</v>
      </c>
      <c r="U11" s="33">
        <f t="shared" si="5"/>
        <v>167</v>
      </c>
      <c r="V11" s="34">
        <f>T11*(U11-$C11)</f>
        <v>8350</v>
      </c>
      <c r="W11" s="20"/>
      <c r="X11" s="5">
        <v>100</v>
      </c>
      <c r="Y11" s="33">
        <f t="shared" si="6"/>
        <v>128</v>
      </c>
      <c r="Z11" s="34">
        <f>X11*(Y11-$C11)</f>
        <v>12800</v>
      </c>
      <c r="AA11" s="20"/>
      <c r="AB11" s="5">
        <v>250</v>
      </c>
      <c r="AC11" s="33">
        <f t="shared" si="7"/>
        <v>99</v>
      </c>
      <c r="AD11" s="34">
        <f>AB11*(AC11-$C11)</f>
        <v>24750</v>
      </c>
    </row>
    <row r="12" spans="1:30">
      <c r="A12" s="5" t="s">
        <v>12</v>
      </c>
      <c r="B12" s="6">
        <v>3000</v>
      </c>
      <c r="C12" s="6">
        <v>200</v>
      </c>
      <c r="D12" s="5" t="s">
        <v>5</v>
      </c>
      <c r="E12" s="32"/>
      <c r="F12" s="18">
        <f t="shared" si="1"/>
        <v>5.7599999999999998E-2</v>
      </c>
      <c r="G12" s="19">
        <f t="shared" si="1"/>
        <v>1999</v>
      </c>
      <c r="H12" s="19">
        <f t="shared" si="1"/>
        <v>1200</v>
      </c>
      <c r="I12" s="19">
        <f t="shared" si="1"/>
        <v>2200</v>
      </c>
      <c r="J12" s="19">
        <f t="shared" ref="J12:J26" si="8">MIN(MAX(B12, H12), I12)</f>
        <v>2200</v>
      </c>
      <c r="K12" s="20"/>
      <c r="L12" s="5">
        <v>200</v>
      </c>
      <c r="M12" s="33">
        <f t="shared" si="3"/>
        <v>230</v>
      </c>
      <c r="N12" s="34">
        <f t="shared" ref="N12:N26" si="9">L12*(M12-$C12)</f>
        <v>6000</v>
      </c>
      <c r="O12" s="20"/>
      <c r="P12" s="5">
        <v>200</v>
      </c>
      <c r="Q12" s="33">
        <f t="shared" si="4"/>
        <v>213</v>
      </c>
      <c r="R12" s="34">
        <f t="shared" ref="R12:R26" si="10">P12*(Q12-$C12)</f>
        <v>2600</v>
      </c>
      <c r="S12" s="20"/>
      <c r="T12" s="5">
        <v>200</v>
      </c>
      <c r="U12" s="33">
        <f t="shared" si="5"/>
        <v>167</v>
      </c>
      <c r="V12" s="34">
        <f t="shared" ref="V12:V26" si="11">T12*(U12-$C12)</f>
        <v>-6600</v>
      </c>
      <c r="W12" s="20"/>
      <c r="X12" s="5">
        <v>150</v>
      </c>
      <c r="Y12" s="33">
        <f t="shared" si="6"/>
        <v>128</v>
      </c>
      <c r="Z12" s="34">
        <f t="shared" ref="Z12:Z26" si="12">X12*(Y12-$C12)</f>
        <v>-10800</v>
      </c>
      <c r="AA12" s="20"/>
      <c r="AB12" s="5">
        <v>50</v>
      </c>
      <c r="AC12" s="33">
        <f t="shared" si="7"/>
        <v>99</v>
      </c>
      <c r="AD12" s="34">
        <f t="shared" ref="AD12:AD26" si="13">AB12*(AC12-$C12)</f>
        <v>-5050</v>
      </c>
    </row>
    <row r="13" spans="1:30">
      <c r="A13" s="5" t="s">
        <v>13</v>
      </c>
      <c r="B13" s="6"/>
      <c r="C13" s="6"/>
      <c r="D13" s="5"/>
      <c r="E13" s="32"/>
      <c r="F13" s="18">
        <f t="shared" si="1"/>
        <v>5.7599999999999998E-2</v>
      </c>
      <c r="G13" s="19">
        <f t="shared" si="1"/>
        <v>1999</v>
      </c>
      <c r="H13" s="19">
        <f t="shared" si="1"/>
        <v>1200</v>
      </c>
      <c r="I13" s="19">
        <f t="shared" si="1"/>
        <v>2200</v>
      </c>
      <c r="J13" s="19">
        <f t="shared" si="8"/>
        <v>1200</v>
      </c>
      <c r="K13" s="20"/>
      <c r="L13" s="5">
        <v>0</v>
      </c>
      <c r="M13" s="33">
        <f t="shared" si="3"/>
        <v>0</v>
      </c>
      <c r="N13" s="34">
        <f t="shared" si="9"/>
        <v>0</v>
      </c>
      <c r="O13" s="20"/>
      <c r="P13" s="5">
        <v>0</v>
      </c>
      <c r="Q13" s="33">
        <f t="shared" si="4"/>
        <v>0</v>
      </c>
      <c r="R13" s="34">
        <f t="shared" si="10"/>
        <v>0</v>
      </c>
      <c r="S13" s="20"/>
      <c r="T13" s="5">
        <v>0</v>
      </c>
      <c r="U13" s="33">
        <f t="shared" si="5"/>
        <v>0</v>
      </c>
      <c r="V13" s="34">
        <f t="shared" si="11"/>
        <v>0</v>
      </c>
      <c r="W13" s="20"/>
      <c r="X13" s="5">
        <v>0</v>
      </c>
      <c r="Y13" s="33">
        <f t="shared" si="6"/>
        <v>0</v>
      </c>
      <c r="Z13" s="34">
        <f t="shared" si="12"/>
        <v>0</v>
      </c>
      <c r="AA13" s="20"/>
      <c r="AB13" s="5">
        <v>0</v>
      </c>
      <c r="AC13" s="33">
        <f t="shared" si="7"/>
        <v>0</v>
      </c>
      <c r="AD13" s="34">
        <f t="shared" si="13"/>
        <v>0</v>
      </c>
    </row>
    <row r="14" spans="1:30">
      <c r="A14" s="5" t="s">
        <v>14</v>
      </c>
      <c r="B14" s="6"/>
      <c r="C14" s="6"/>
      <c r="D14" s="5"/>
      <c r="E14" s="32"/>
      <c r="F14" s="18">
        <f t="shared" si="1"/>
        <v>5.7599999999999998E-2</v>
      </c>
      <c r="G14" s="19">
        <f t="shared" si="1"/>
        <v>1999</v>
      </c>
      <c r="H14" s="19">
        <f t="shared" si="1"/>
        <v>1200</v>
      </c>
      <c r="I14" s="19">
        <f t="shared" si="1"/>
        <v>2200</v>
      </c>
      <c r="J14" s="19">
        <f t="shared" si="8"/>
        <v>1200</v>
      </c>
      <c r="K14" s="20"/>
      <c r="L14" s="5">
        <v>0</v>
      </c>
      <c r="M14" s="33">
        <f t="shared" si="3"/>
        <v>0</v>
      </c>
      <c r="N14" s="34">
        <f t="shared" si="9"/>
        <v>0</v>
      </c>
      <c r="O14" s="20"/>
      <c r="P14" s="5">
        <v>0</v>
      </c>
      <c r="Q14" s="33">
        <f t="shared" si="4"/>
        <v>0</v>
      </c>
      <c r="R14" s="34">
        <f t="shared" si="10"/>
        <v>0</v>
      </c>
      <c r="S14" s="20"/>
      <c r="T14" s="5">
        <v>0</v>
      </c>
      <c r="U14" s="33">
        <f t="shared" si="5"/>
        <v>0</v>
      </c>
      <c r="V14" s="34">
        <f t="shared" si="11"/>
        <v>0</v>
      </c>
      <c r="W14" s="20"/>
      <c r="X14" s="5">
        <v>0</v>
      </c>
      <c r="Y14" s="33">
        <f t="shared" si="6"/>
        <v>0</v>
      </c>
      <c r="Z14" s="34">
        <f t="shared" si="12"/>
        <v>0</v>
      </c>
      <c r="AA14" s="20"/>
      <c r="AB14" s="5">
        <v>0</v>
      </c>
      <c r="AC14" s="33">
        <f t="shared" si="7"/>
        <v>0</v>
      </c>
      <c r="AD14" s="34">
        <f t="shared" si="13"/>
        <v>0</v>
      </c>
    </row>
    <row r="15" spans="1:30">
      <c r="A15" s="5" t="s">
        <v>15</v>
      </c>
      <c r="B15" s="6"/>
      <c r="C15" s="6"/>
      <c r="D15" s="5"/>
      <c r="E15" s="32"/>
      <c r="F15" s="18">
        <f t="shared" si="1"/>
        <v>5.7599999999999998E-2</v>
      </c>
      <c r="G15" s="19">
        <f t="shared" si="1"/>
        <v>1999</v>
      </c>
      <c r="H15" s="19">
        <f t="shared" si="1"/>
        <v>1200</v>
      </c>
      <c r="I15" s="19">
        <f t="shared" si="1"/>
        <v>2200</v>
      </c>
      <c r="J15" s="19">
        <f t="shared" si="8"/>
        <v>1200</v>
      </c>
      <c r="K15" s="20"/>
      <c r="L15" s="5">
        <v>0</v>
      </c>
      <c r="M15" s="33">
        <f t="shared" si="3"/>
        <v>0</v>
      </c>
      <c r="N15" s="34">
        <f t="shared" si="9"/>
        <v>0</v>
      </c>
      <c r="O15" s="20"/>
      <c r="P15" s="5">
        <v>0</v>
      </c>
      <c r="Q15" s="33">
        <f t="shared" si="4"/>
        <v>0</v>
      </c>
      <c r="R15" s="34">
        <f t="shared" si="10"/>
        <v>0</v>
      </c>
      <c r="S15" s="20"/>
      <c r="T15" s="5">
        <v>0</v>
      </c>
      <c r="U15" s="33">
        <f t="shared" si="5"/>
        <v>0</v>
      </c>
      <c r="V15" s="34">
        <f t="shared" si="11"/>
        <v>0</v>
      </c>
      <c r="W15" s="20"/>
      <c r="X15" s="5">
        <v>0</v>
      </c>
      <c r="Y15" s="33">
        <f t="shared" si="6"/>
        <v>0</v>
      </c>
      <c r="Z15" s="34">
        <f t="shared" si="12"/>
        <v>0</v>
      </c>
      <c r="AA15" s="20"/>
      <c r="AB15" s="5">
        <v>0</v>
      </c>
      <c r="AC15" s="33">
        <f t="shared" si="7"/>
        <v>0</v>
      </c>
      <c r="AD15" s="34">
        <f t="shared" si="13"/>
        <v>0</v>
      </c>
    </row>
    <row r="16" spans="1:30">
      <c r="A16" s="5" t="s">
        <v>16</v>
      </c>
      <c r="B16" s="6"/>
      <c r="C16" s="6"/>
      <c r="D16" s="5"/>
      <c r="E16" s="32"/>
      <c r="F16" s="18">
        <f t="shared" si="1"/>
        <v>5.7599999999999998E-2</v>
      </c>
      <c r="G16" s="19">
        <f t="shared" si="1"/>
        <v>1999</v>
      </c>
      <c r="H16" s="19">
        <f t="shared" si="1"/>
        <v>1200</v>
      </c>
      <c r="I16" s="19">
        <f t="shared" si="1"/>
        <v>2200</v>
      </c>
      <c r="J16" s="19">
        <f t="shared" si="8"/>
        <v>1200</v>
      </c>
      <c r="K16" s="20"/>
      <c r="L16" s="5">
        <v>0</v>
      </c>
      <c r="M16" s="33">
        <f t="shared" si="3"/>
        <v>0</v>
      </c>
      <c r="N16" s="34">
        <f t="shared" si="9"/>
        <v>0</v>
      </c>
      <c r="O16" s="20"/>
      <c r="P16" s="5">
        <v>0</v>
      </c>
      <c r="Q16" s="33">
        <f t="shared" si="4"/>
        <v>0</v>
      </c>
      <c r="R16" s="34">
        <f t="shared" si="10"/>
        <v>0</v>
      </c>
      <c r="S16" s="20"/>
      <c r="T16" s="5">
        <v>0</v>
      </c>
      <c r="U16" s="33">
        <f t="shared" si="5"/>
        <v>0</v>
      </c>
      <c r="V16" s="34">
        <f t="shared" si="11"/>
        <v>0</v>
      </c>
      <c r="W16" s="20"/>
      <c r="X16" s="5">
        <v>0</v>
      </c>
      <c r="Y16" s="33">
        <f t="shared" si="6"/>
        <v>0</v>
      </c>
      <c r="Z16" s="34">
        <f t="shared" si="12"/>
        <v>0</v>
      </c>
      <c r="AA16" s="20"/>
      <c r="AB16" s="5">
        <v>0</v>
      </c>
      <c r="AC16" s="33">
        <f t="shared" si="7"/>
        <v>0</v>
      </c>
      <c r="AD16" s="34">
        <f t="shared" si="13"/>
        <v>0</v>
      </c>
    </row>
    <row r="17" spans="1:30">
      <c r="A17" s="5" t="s">
        <v>17</v>
      </c>
      <c r="B17" s="6"/>
      <c r="C17" s="6"/>
      <c r="D17" s="5"/>
      <c r="E17" s="32"/>
      <c r="F17" s="18">
        <f t="shared" si="1"/>
        <v>5.7599999999999998E-2</v>
      </c>
      <c r="G17" s="19">
        <f t="shared" si="1"/>
        <v>1999</v>
      </c>
      <c r="H17" s="19">
        <f t="shared" si="1"/>
        <v>1200</v>
      </c>
      <c r="I17" s="19">
        <f t="shared" si="1"/>
        <v>2200</v>
      </c>
      <c r="J17" s="19">
        <f t="shared" si="8"/>
        <v>1200</v>
      </c>
      <c r="K17" s="20"/>
      <c r="L17" s="5">
        <v>0</v>
      </c>
      <c r="M17" s="33">
        <f t="shared" si="3"/>
        <v>0</v>
      </c>
      <c r="N17" s="34">
        <f t="shared" si="9"/>
        <v>0</v>
      </c>
      <c r="O17" s="20"/>
      <c r="P17" s="5">
        <v>0</v>
      </c>
      <c r="Q17" s="33">
        <f t="shared" si="4"/>
        <v>0</v>
      </c>
      <c r="R17" s="34">
        <f t="shared" si="10"/>
        <v>0</v>
      </c>
      <c r="S17" s="20"/>
      <c r="T17" s="5">
        <v>0</v>
      </c>
      <c r="U17" s="33">
        <f t="shared" si="5"/>
        <v>0</v>
      </c>
      <c r="V17" s="34">
        <f t="shared" si="11"/>
        <v>0</v>
      </c>
      <c r="W17" s="20"/>
      <c r="X17" s="5">
        <v>0</v>
      </c>
      <c r="Y17" s="33">
        <f t="shared" si="6"/>
        <v>0</v>
      </c>
      <c r="Z17" s="34">
        <f t="shared" si="12"/>
        <v>0</v>
      </c>
      <c r="AA17" s="20"/>
      <c r="AB17" s="5">
        <v>0</v>
      </c>
      <c r="AC17" s="33">
        <f t="shared" si="7"/>
        <v>0</v>
      </c>
      <c r="AD17" s="34">
        <f t="shared" si="13"/>
        <v>0</v>
      </c>
    </row>
    <row r="18" spans="1:30">
      <c r="A18" s="5" t="s">
        <v>18</v>
      </c>
      <c r="B18" s="6"/>
      <c r="C18" s="6"/>
      <c r="D18" s="5"/>
      <c r="E18" s="32"/>
      <c r="F18" s="18">
        <f t="shared" si="1"/>
        <v>5.7599999999999998E-2</v>
      </c>
      <c r="G18" s="19">
        <f t="shared" si="1"/>
        <v>1999</v>
      </c>
      <c r="H18" s="19">
        <f t="shared" si="1"/>
        <v>1200</v>
      </c>
      <c r="I18" s="19">
        <f t="shared" si="1"/>
        <v>2200</v>
      </c>
      <c r="J18" s="19">
        <f t="shared" si="8"/>
        <v>1200</v>
      </c>
      <c r="K18" s="20"/>
      <c r="L18" s="5">
        <v>0</v>
      </c>
      <c r="M18" s="33">
        <f t="shared" si="3"/>
        <v>0</v>
      </c>
      <c r="N18" s="34">
        <f t="shared" si="9"/>
        <v>0</v>
      </c>
      <c r="O18" s="20"/>
      <c r="P18" s="5">
        <v>0</v>
      </c>
      <c r="Q18" s="33">
        <f t="shared" si="4"/>
        <v>0</v>
      </c>
      <c r="R18" s="34">
        <f t="shared" si="10"/>
        <v>0</v>
      </c>
      <c r="S18" s="20"/>
      <c r="T18" s="5">
        <v>0</v>
      </c>
      <c r="U18" s="33">
        <f t="shared" si="5"/>
        <v>0</v>
      </c>
      <c r="V18" s="34">
        <f t="shared" si="11"/>
        <v>0</v>
      </c>
      <c r="W18" s="20"/>
      <c r="X18" s="5">
        <v>0</v>
      </c>
      <c r="Y18" s="33">
        <f t="shared" si="6"/>
        <v>0</v>
      </c>
      <c r="Z18" s="34">
        <f t="shared" si="12"/>
        <v>0</v>
      </c>
      <c r="AA18" s="20"/>
      <c r="AB18" s="5">
        <v>0</v>
      </c>
      <c r="AC18" s="33">
        <f t="shared" si="7"/>
        <v>0</v>
      </c>
      <c r="AD18" s="34">
        <f t="shared" si="13"/>
        <v>0</v>
      </c>
    </row>
    <row r="19" spans="1:30">
      <c r="A19" s="5" t="s">
        <v>19</v>
      </c>
      <c r="B19" s="6"/>
      <c r="C19" s="6"/>
      <c r="D19" s="5"/>
      <c r="E19" s="32"/>
      <c r="F19" s="18">
        <f t="shared" si="1"/>
        <v>5.7599999999999998E-2</v>
      </c>
      <c r="G19" s="19">
        <f t="shared" si="1"/>
        <v>1999</v>
      </c>
      <c r="H19" s="19">
        <f t="shared" si="1"/>
        <v>1200</v>
      </c>
      <c r="I19" s="19">
        <f t="shared" si="1"/>
        <v>2200</v>
      </c>
      <c r="J19" s="19">
        <f t="shared" si="8"/>
        <v>1200</v>
      </c>
      <c r="K19" s="20"/>
      <c r="L19" s="5">
        <v>0</v>
      </c>
      <c r="M19" s="33">
        <f t="shared" si="3"/>
        <v>0</v>
      </c>
      <c r="N19" s="34">
        <f t="shared" si="9"/>
        <v>0</v>
      </c>
      <c r="O19" s="20"/>
      <c r="P19" s="5">
        <v>0</v>
      </c>
      <c r="Q19" s="33">
        <f t="shared" si="4"/>
        <v>0</v>
      </c>
      <c r="R19" s="34">
        <f t="shared" si="10"/>
        <v>0</v>
      </c>
      <c r="S19" s="20"/>
      <c r="T19" s="5">
        <v>0</v>
      </c>
      <c r="U19" s="33">
        <f t="shared" si="5"/>
        <v>0</v>
      </c>
      <c r="V19" s="34">
        <f t="shared" si="11"/>
        <v>0</v>
      </c>
      <c r="W19" s="20"/>
      <c r="X19" s="5">
        <v>0</v>
      </c>
      <c r="Y19" s="33">
        <f t="shared" si="6"/>
        <v>0</v>
      </c>
      <c r="Z19" s="34">
        <f t="shared" si="12"/>
        <v>0</v>
      </c>
      <c r="AA19" s="20"/>
      <c r="AB19" s="5">
        <v>0</v>
      </c>
      <c r="AC19" s="33">
        <f t="shared" si="7"/>
        <v>0</v>
      </c>
      <c r="AD19" s="34">
        <f t="shared" si="13"/>
        <v>0</v>
      </c>
    </row>
    <row r="20" spans="1:30">
      <c r="A20" s="5" t="s">
        <v>20</v>
      </c>
      <c r="B20" s="6"/>
      <c r="C20" s="6"/>
      <c r="D20" s="5"/>
      <c r="E20" s="32"/>
      <c r="F20" s="18">
        <f t="shared" si="1"/>
        <v>5.7599999999999998E-2</v>
      </c>
      <c r="G20" s="19">
        <f t="shared" si="1"/>
        <v>1999</v>
      </c>
      <c r="H20" s="19">
        <f t="shared" si="1"/>
        <v>1200</v>
      </c>
      <c r="I20" s="19">
        <f t="shared" si="1"/>
        <v>2200</v>
      </c>
      <c r="J20" s="19">
        <f t="shared" si="8"/>
        <v>1200</v>
      </c>
      <c r="K20" s="20"/>
      <c r="L20" s="5">
        <v>0</v>
      </c>
      <c r="M20" s="33">
        <f t="shared" si="3"/>
        <v>0</v>
      </c>
      <c r="N20" s="34">
        <f t="shared" si="9"/>
        <v>0</v>
      </c>
      <c r="O20" s="20"/>
      <c r="P20" s="5">
        <v>0</v>
      </c>
      <c r="Q20" s="33">
        <f t="shared" si="4"/>
        <v>0</v>
      </c>
      <c r="R20" s="34">
        <f t="shared" si="10"/>
        <v>0</v>
      </c>
      <c r="S20" s="20"/>
      <c r="T20" s="5">
        <v>0</v>
      </c>
      <c r="U20" s="33">
        <f t="shared" si="5"/>
        <v>0</v>
      </c>
      <c r="V20" s="34">
        <f t="shared" si="11"/>
        <v>0</v>
      </c>
      <c r="W20" s="20"/>
      <c r="X20" s="5">
        <v>0</v>
      </c>
      <c r="Y20" s="33">
        <f t="shared" si="6"/>
        <v>0</v>
      </c>
      <c r="Z20" s="34">
        <f t="shared" si="12"/>
        <v>0</v>
      </c>
      <c r="AA20" s="20"/>
      <c r="AB20" s="5">
        <v>0</v>
      </c>
      <c r="AC20" s="33">
        <f t="shared" si="7"/>
        <v>0</v>
      </c>
      <c r="AD20" s="34">
        <f t="shared" si="13"/>
        <v>0</v>
      </c>
    </row>
    <row r="21" spans="1:30">
      <c r="A21" s="5" t="s">
        <v>21</v>
      </c>
      <c r="B21" s="6"/>
      <c r="C21" s="6"/>
      <c r="D21" s="5"/>
      <c r="E21" s="32"/>
      <c r="F21" s="18">
        <f t="shared" si="1"/>
        <v>5.7599999999999998E-2</v>
      </c>
      <c r="G21" s="19">
        <f t="shared" si="1"/>
        <v>1999</v>
      </c>
      <c r="H21" s="19">
        <f t="shared" si="1"/>
        <v>1200</v>
      </c>
      <c r="I21" s="19">
        <f t="shared" si="1"/>
        <v>2200</v>
      </c>
      <c r="J21" s="19">
        <f t="shared" si="8"/>
        <v>1200</v>
      </c>
      <c r="K21" s="20"/>
      <c r="L21" s="5">
        <v>0</v>
      </c>
      <c r="M21" s="33">
        <f t="shared" si="3"/>
        <v>0</v>
      </c>
      <c r="N21" s="34">
        <f t="shared" si="9"/>
        <v>0</v>
      </c>
      <c r="O21" s="20"/>
      <c r="P21" s="5">
        <v>0</v>
      </c>
      <c r="Q21" s="33">
        <f t="shared" si="4"/>
        <v>0</v>
      </c>
      <c r="R21" s="34">
        <f t="shared" si="10"/>
        <v>0</v>
      </c>
      <c r="S21" s="20"/>
      <c r="T21" s="5">
        <v>0</v>
      </c>
      <c r="U21" s="33">
        <f t="shared" si="5"/>
        <v>0</v>
      </c>
      <c r="V21" s="34">
        <f t="shared" si="11"/>
        <v>0</v>
      </c>
      <c r="W21" s="20"/>
      <c r="X21" s="5">
        <v>0</v>
      </c>
      <c r="Y21" s="33">
        <f t="shared" si="6"/>
        <v>0</v>
      </c>
      <c r="Z21" s="34">
        <f t="shared" si="12"/>
        <v>0</v>
      </c>
      <c r="AA21" s="20"/>
      <c r="AB21" s="5">
        <v>0</v>
      </c>
      <c r="AC21" s="33">
        <f t="shared" si="7"/>
        <v>0</v>
      </c>
      <c r="AD21" s="34">
        <f t="shared" si="13"/>
        <v>0</v>
      </c>
    </row>
    <row r="22" spans="1:30">
      <c r="A22" s="5" t="s">
        <v>22</v>
      </c>
      <c r="B22" s="6"/>
      <c r="C22" s="6"/>
      <c r="D22" s="5"/>
      <c r="E22" s="32"/>
      <c r="F22" s="18">
        <f t="shared" si="1"/>
        <v>5.7599999999999998E-2</v>
      </c>
      <c r="G22" s="19">
        <f t="shared" si="1"/>
        <v>1999</v>
      </c>
      <c r="H22" s="19">
        <f t="shared" si="1"/>
        <v>1200</v>
      </c>
      <c r="I22" s="19">
        <f t="shared" si="1"/>
        <v>2200</v>
      </c>
      <c r="J22" s="19">
        <f t="shared" si="8"/>
        <v>1200</v>
      </c>
      <c r="K22" s="20"/>
      <c r="L22" s="5">
        <v>0</v>
      </c>
      <c r="M22" s="33">
        <f t="shared" si="3"/>
        <v>0</v>
      </c>
      <c r="N22" s="34">
        <f t="shared" si="9"/>
        <v>0</v>
      </c>
      <c r="O22" s="20"/>
      <c r="P22" s="5">
        <v>0</v>
      </c>
      <c r="Q22" s="33">
        <f t="shared" si="4"/>
        <v>0</v>
      </c>
      <c r="R22" s="34">
        <f t="shared" si="10"/>
        <v>0</v>
      </c>
      <c r="S22" s="20"/>
      <c r="T22" s="5">
        <v>0</v>
      </c>
      <c r="U22" s="33">
        <f t="shared" si="5"/>
        <v>0</v>
      </c>
      <c r="V22" s="34">
        <f t="shared" si="11"/>
        <v>0</v>
      </c>
      <c r="W22" s="20"/>
      <c r="X22" s="5">
        <v>0</v>
      </c>
      <c r="Y22" s="33">
        <f t="shared" si="6"/>
        <v>0</v>
      </c>
      <c r="Z22" s="34">
        <f t="shared" si="12"/>
        <v>0</v>
      </c>
      <c r="AA22" s="20"/>
      <c r="AB22" s="5">
        <v>0</v>
      </c>
      <c r="AC22" s="33">
        <f t="shared" si="7"/>
        <v>0</v>
      </c>
      <c r="AD22" s="34">
        <f t="shared" si="13"/>
        <v>0</v>
      </c>
    </row>
    <row r="23" spans="1:30">
      <c r="A23" s="5" t="s">
        <v>23</v>
      </c>
      <c r="B23" s="6"/>
      <c r="C23" s="6"/>
      <c r="D23" s="5"/>
      <c r="E23" s="32"/>
      <c r="F23" s="18">
        <f t="shared" si="1"/>
        <v>5.7599999999999998E-2</v>
      </c>
      <c r="G23" s="19">
        <f t="shared" si="1"/>
        <v>1999</v>
      </c>
      <c r="H23" s="19">
        <f t="shared" si="1"/>
        <v>1200</v>
      </c>
      <c r="I23" s="19">
        <f t="shared" si="1"/>
        <v>2200</v>
      </c>
      <c r="J23" s="19">
        <f t="shared" si="8"/>
        <v>1200</v>
      </c>
      <c r="K23" s="20"/>
      <c r="L23" s="5">
        <v>0</v>
      </c>
      <c r="M23" s="33">
        <f t="shared" si="3"/>
        <v>0</v>
      </c>
      <c r="N23" s="34">
        <f t="shared" si="9"/>
        <v>0</v>
      </c>
      <c r="O23" s="20"/>
      <c r="P23" s="5">
        <v>0</v>
      </c>
      <c r="Q23" s="33">
        <f t="shared" si="4"/>
        <v>0</v>
      </c>
      <c r="R23" s="34">
        <f t="shared" si="10"/>
        <v>0</v>
      </c>
      <c r="S23" s="20"/>
      <c r="T23" s="5">
        <v>0</v>
      </c>
      <c r="U23" s="33">
        <f t="shared" si="5"/>
        <v>0</v>
      </c>
      <c r="V23" s="34">
        <f t="shared" si="11"/>
        <v>0</v>
      </c>
      <c r="W23" s="20"/>
      <c r="X23" s="5">
        <v>0</v>
      </c>
      <c r="Y23" s="33">
        <f t="shared" si="6"/>
        <v>0</v>
      </c>
      <c r="Z23" s="34">
        <f t="shared" si="12"/>
        <v>0</v>
      </c>
      <c r="AA23" s="20"/>
      <c r="AB23" s="5">
        <v>0</v>
      </c>
      <c r="AC23" s="33">
        <f t="shared" si="7"/>
        <v>0</v>
      </c>
      <c r="AD23" s="34">
        <f t="shared" si="13"/>
        <v>0</v>
      </c>
    </row>
    <row r="24" spans="1:30">
      <c r="A24" s="5" t="s">
        <v>24</v>
      </c>
      <c r="B24" s="6"/>
      <c r="C24" s="6"/>
      <c r="D24" s="5"/>
      <c r="E24" s="32"/>
      <c r="F24" s="18">
        <f t="shared" ref="F24:I26" si="14">IF($D24="Passenger", F$3, F$4)</f>
        <v>5.7599999999999998E-2</v>
      </c>
      <c r="G24" s="19">
        <f t="shared" si="14"/>
        <v>1999</v>
      </c>
      <c r="H24" s="19">
        <f t="shared" si="14"/>
        <v>1200</v>
      </c>
      <c r="I24" s="19">
        <f t="shared" si="14"/>
        <v>2200</v>
      </c>
      <c r="J24" s="19">
        <f t="shared" si="8"/>
        <v>1200</v>
      </c>
      <c r="K24" s="20"/>
      <c r="L24" s="5">
        <v>0</v>
      </c>
      <c r="M24" s="33">
        <f t="shared" si="3"/>
        <v>0</v>
      </c>
      <c r="N24" s="34">
        <f t="shared" si="9"/>
        <v>0</v>
      </c>
      <c r="O24" s="20"/>
      <c r="P24" s="5">
        <v>0</v>
      </c>
      <c r="Q24" s="33">
        <f t="shared" si="4"/>
        <v>0</v>
      </c>
      <c r="R24" s="34">
        <f t="shared" si="10"/>
        <v>0</v>
      </c>
      <c r="S24" s="20"/>
      <c r="T24" s="5">
        <v>0</v>
      </c>
      <c r="U24" s="33">
        <f t="shared" si="5"/>
        <v>0</v>
      </c>
      <c r="V24" s="34">
        <f t="shared" si="11"/>
        <v>0</v>
      </c>
      <c r="W24" s="20"/>
      <c r="X24" s="5">
        <v>0</v>
      </c>
      <c r="Y24" s="33">
        <f t="shared" si="6"/>
        <v>0</v>
      </c>
      <c r="Z24" s="34">
        <f t="shared" si="12"/>
        <v>0</v>
      </c>
      <c r="AA24" s="20"/>
      <c r="AB24" s="5">
        <v>0</v>
      </c>
      <c r="AC24" s="33">
        <f t="shared" si="7"/>
        <v>0</v>
      </c>
      <c r="AD24" s="34">
        <f t="shared" si="13"/>
        <v>0</v>
      </c>
    </row>
    <row r="25" spans="1:30">
      <c r="A25" s="5" t="s">
        <v>25</v>
      </c>
      <c r="B25" s="6"/>
      <c r="C25" s="6"/>
      <c r="D25" s="5"/>
      <c r="E25" s="32"/>
      <c r="F25" s="18">
        <f t="shared" si="14"/>
        <v>5.7599999999999998E-2</v>
      </c>
      <c r="G25" s="19">
        <f t="shared" si="14"/>
        <v>1999</v>
      </c>
      <c r="H25" s="19">
        <f t="shared" si="14"/>
        <v>1200</v>
      </c>
      <c r="I25" s="19">
        <f t="shared" si="14"/>
        <v>2200</v>
      </c>
      <c r="J25" s="19">
        <f t="shared" si="8"/>
        <v>1200</v>
      </c>
      <c r="K25" s="20"/>
      <c r="L25" s="5">
        <v>0</v>
      </c>
      <c r="M25" s="33">
        <f t="shared" si="3"/>
        <v>0</v>
      </c>
      <c r="N25" s="34">
        <f t="shared" si="9"/>
        <v>0</v>
      </c>
      <c r="O25" s="20"/>
      <c r="P25" s="5">
        <v>0</v>
      </c>
      <c r="Q25" s="33">
        <f t="shared" si="4"/>
        <v>0</v>
      </c>
      <c r="R25" s="34">
        <f t="shared" si="10"/>
        <v>0</v>
      </c>
      <c r="S25" s="20"/>
      <c r="T25" s="5">
        <v>0</v>
      </c>
      <c r="U25" s="33">
        <f t="shared" si="5"/>
        <v>0</v>
      </c>
      <c r="V25" s="34">
        <f t="shared" si="11"/>
        <v>0</v>
      </c>
      <c r="W25" s="20"/>
      <c r="X25" s="5">
        <v>0</v>
      </c>
      <c r="Y25" s="33">
        <f t="shared" si="6"/>
        <v>0</v>
      </c>
      <c r="Z25" s="34">
        <f t="shared" si="12"/>
        <v>0</v>
      </c>
      <c r="AA25" s="20"/>
      <c r="AB25" s="5">
        <v>0</v>
      </c>
      <c r="AC25" s="33">
        <f t="shared" si="7"/>
        <v>0</v>
      </c>
      <c r="AD25" s="34">
        <f t="shared" si="13"/>
        <v>0</v>
      </c>
    </row>
    <row r="26" spans="1:30">
      <c r="A26" s="5" t="s">
        <v>26</v>
      </c>
      <c r="B26" s="6"/>
      <c r="C26" s="6"/>
      <c r="D26" s="5"/>
      <c r="E26" s="32"/>
      <c r="F26" s="18">
        <f t="shared" si="14"/>
        <v>5.7599999999999998E-2</v>
      </c>
      <c r="G26" s="19">
        <f t="shared" si="14"/>
        <v>1999</v>
      </c>
      <c r="H26" s="19">
        <f t="shared" si="14"/>
        <v>1200</v>
      </c>
      <c r="I26" s="19">
        <f t="shared" si="14"/>
        <v>2200</v>
      </c>
      <c r="J26" s="19">
        <f t="shared" si="8"/>
        <v>1200</v>
      </c>
      <c r="K26" s="20"/>
      <c r="L26" s="5">
        <v>0</v>
      </c>
      <c r="M26" s="33">
        <f t="shared" si="3"/>
        <v>0</v>
      </c>
      <c r="N26" s="34">
        <f t="shared" si="9"/>
        <v>0</v>
      </c>
      <c r="O26" s="20"/>
      <c r="P26" s="5">
        <v>0</v>
      </c>
      <c r="Q26" s="33">
        <f t="shared" si="4"/>
        <v>0</v>
      </c>
      <c r="R26" s="34">
        <f t="shared" si="10"/>
        <v>0</v>
      </c>
      <c r="S26" s="20"/>
      <c r="T26" s="5">
        <v>0</v>
      </c>
      <c r="U26" s="33">
        <f t="shared" si="5"/>
        <v>0</v>
      </c>
      <c r="V26" s="34">
        <f t="shared" si="11"/>
        <v>0</v>
      </c>
      <c r="W26" s="20"/>
      <c r="X26" s="5">
        <v>0</v>
      </c>
      <c r="Y26" s="33">
        <f t="shared" si="6"/>
        <v>0</v>
      </c>
      <c r="Z26" s="34">
        <f t="shared" si="12"/>
        <v>0</v>
      </c>
      <c r="AA26" s="20"/>
      <c r="AB26" s="5">
        <v>0</v>
      </c>
      <c r="AC26" s="33">
        <f t="shared" si="7"/>
        <v>0</v>
      </c>
      <c r="AD26" s="34">
        <f t="shared" si="13"/>
        <v>0</v>
      </c>
    </row>
    <row r="27" spans="1:30" s="3" customFormat="1">
      <c r="A27" s="35"/>
      <c r="B27" s="36"/>
      <c r="C27" s="36"/>
      <c r="D27" s="35"/>
      <c r="E27" s="35"/>
      <c r="F27" s="25"/>
      <c r="G27" s="26"/>
      <c r="H27" s="26"/>
      <c r="I27" s="26"/>
      <c r="J27" s="26"/>
      <c r="K27" s="35"/>
      <c r="L27" s="35"/>
      <c r="M27" s="37"/>
      <c r="N27" s="38"/>
      <c r="O27" s="35"/>
      <c r="P27" s="35"/>
      <c r="Q27" s="37"/>
      <c r="R27" s="38"/>
      <c r="S27" s="35"/>
      <c r="T27" s="35"/>
      <c r="U27" s="37"/>
      <c r="V27" s="38"/>
      <c r="W27" s="35"/>
      <c r="X27" s="35"/>
      <c r="Y27" s="37"/>
      <c r="Z27" s="38"/>
      <c r="AA27" s="35"/>
      <c r="AB27" s="35"/>
      <c r="AC27" s="37"/>
      <c r="AD27" s="38"/>
    </row>
    <row r="28" spans="1:30">
      <c r="A28" s="39" t="s">
        <v>48</v>
      </c>
      <c r="B28" s="8"/>
      <c r="C28" s="8"/>
      <c r="D28" s="8"/>
      <c r="E28" s="8"/>
      <c r="F28" s="11"/>
      <c r="G28" s="40" t="s">
        <v>47</v>
      </c>
      <c r="H28" s="11"/>
      <c r="I28" s="11"/>
      <c r="J28" s="11"/>
      <c r="K28" s="20"/>
      <c r="L28" s="39">
        <f>SUM(L7:L26)</f>
        <v>5000</v>
      </c>
      <c r="M28" s="8"/>
      <c r="N28" s="34"/>
      <c r="O28" s="20"/>
      <c r="P28" s="39">
        <f>SUM(P7:P26)</f>
        <v>5000</v>
      </c>
      <c r="Q28" s="8"/>
      <c r="R28" s="34"/>
      <c r="S28" s="20"/>
      <c r="T28" s="39">
        <f>SUM(T7:T26)</f>
        <v>5000</v>
      </c>
      <c r="U28" s="8"/>
      <c r="V28" s="34"/>
      <c r="W28" s="20"/>
      <c r="X28" s="39">
        <f>SUM(X7:X26)</f>
        <v>5000</v>
      </c>
      <c r="Y28" s="8"/>
      <c r="Z28" s="34"/>
      <c r="AA28" s="20"/>
      <c r="AB28" s="39">
        <f>SUM(AB7:AB26)</f>
        <v>5000</v>
      </c>
      <c r="AC28" s="8"/>
      <c r="AD28" s="34"/>
    </row>
    <row r="29" spans="1:30">
      <c r="A29" s="8"/>
      <c r="B29" s="8"/>
      <c r="C29" s="8"/>
      <c r="D29" s="8"/>
      <c r="E29" s="8"/>
      <c r="F29" s="11"/>
      <c r="G29" s="11"/>
      <c r="H29" s="11"/>
      <c r="I29" s="11"/>
      <c r="J29" s="11"/>
      <c r="K29" s="20"/>
      <c r="L29" s="39"/>
      <c r="M29" s="8"/>
      <c r="N29" s="34"/>
      <c r="O29" s="20"/>
      <c r="P29" s="39"/>
      <c r="Q29" s="8"/>
      <c r="R29" s="34"/>
      <c r="S29" s="20"/>
      <c r="T29" s="39"/>
      <c r="U29" s="8"/>
      <c r="V29" s="34"/>
      <c r="W29" s="20"/>
      <c r="X29" s="39"/>
      <c r="Y29" s="8"/>
      <c r="Z29" s="34"/>
      <c r="AA29" s="20"/>
      <c r="AB29" s="39"/>
      <c r="AC29" s="8"/>
      <c r="AD29" s="34"/>
    </row>
    <row r="30" spans="1:30">
      <c r="A30" s="8"/>
      <c r="B30" s="8"/>
      <c r="C30" s="8"/>
      <c r="D30" s="8"/>
      <c r="E30" s="8"/>
      <c r="F30" s="11"/>
      <c r="G30" s="11"/>
      <c r="H30" s="11"/>
      <c r="I30" s="11"/>
      <c r="J30" s="11"/>
      <c r="K30" s="20"/>
      <c r="L30" s="8"/>
      <c r="M30" s="41" t="s">
        <v>35</v>
      </c>
      <c r="N30" s="42" t="s">
        <v>11</v>
      </c>
      <c r="O30" s="20"/>
      <c r="P30" s="8"/>
      <c r="Q30" s="41" t="s">
        <v>35</v>
      </c>
      <c r="R30" s="42" t="s">
        <v>11</v>
      </c>
      <c r="S30" s="43"/>
      <c r="T30" s="41"/>
      <c r="U30" s="41" t="s">
        <v>35</v>
      </c>
      <c r="V30" s="42" t="s">
        <v>11</v>
      </c>
      <c r="W30" s="43"/>
      <c r="X30" s="41"/>
      <c r="Y30" s="41" t="s">
        <v>35</v>
      </c>
      <c r="Z30" s="42" t="s">
        <v>11</v>
      </c>
      <c r="AA30" s="43"/>
      <c r="AB30" s="41"/>
      <c r="AC30" s="41" t="s">
        <v>35</v>
      </c>
      <c r="AD30" s="42" t="s">
        <v>11</v>
      </c>
    </row>
    <row r="31" spans="1:30">
      <c r="A31" s="8"/>
      <c r="B31" s="39"/>
      <c r="C31" s="39"/>
      <c r="D31" s="39"/>
      <c r="E31" s="39"/>
      <c r="F31" s="44"/>
      <c r="G31" s="44"/>
      <c r="H31" s="44"/>
      <c r="I31" s="44"/>
      <c r="J31" s="44"/>
      <c r="K31" s="45"/>
      <c r="L31" s="8" t="s">
        <v>32</v>
      </c>
      <c r="M31" s="46">
        <f>SUMPRODUCT(M7:M26,L7:L26)/SUM(L7:L26)</f>
        <v>159.5</v>
      </c>
      <c r="N31" s="8"/>
      <c r="O31" s="45"/>
      <c r="P31" s="8" t="s">
        <v>32</v>
      </c>
      <c r="Q31" s="46">
        <f>SUMPRODUCT(Q7:Q26,P7:P26)/SUM(P7:P26)</f>
        <v>147.97999999999999</v>
      </c>
      <c r="R31" s="8"/>
      <c r="S31" s="47"/>
      <c r="T31" s="8" t="s">
        <v>32</v>
      </c>
      <c r="U31" s="46">
        <f>SUMPRODUCT(U7:U26,T7:T26)/SUM(T7:T26)</f>
        <v>119.3</v>
      </c>
      <c r="V31" s="8"/>
      <c r="W31" s="47"/>
      <c r="X31" s="8" t="s">
        <v>32</v>
      </c>
      <c r="Y31" s="46">
        <f>SUMPRODUCT(Y7:Y26,X7:X26)/SUM(X7:X26)</f>
        <v>89.36</v>
      </c>
      <c r="Z31" s="8"/>
      <c r="AA31" s="47"/>
      <c r="AB31" s="8" t="s">
        <v>32</v>
      </c>
      <c r="AC31" s="46">
        <f>SUMPRODUCT(AC7:AC26,AB7:AB26)/SUM(AB7:AB26)</f>
        <v>66.680000000000007</v>
      </c>
      <c r="AD31" s="8"/>
    </row>
    <row r="32" spans="1:30">
      <c r="A32" s="39"/>
      <c r="B32" s="39"/>
      <c r="C32" s="39"/>
      <c r="D32" s="39"/>
      <c r="E32" s="39"/>
      <c r="F32" s="44"/>
      <c r="G32" s="44"/>
      <c r="H32" s="44"/>
      <c r="I32" s="44"/>
      <c r="J32" s="44"/>
      <c r="K32" s="45"/>
      <c r="L32" s="8" t="s">
        <v>33</v>
      </c>
      <c r="M32" s="46">
        <f>SUMPRODUCT($C7:$C26,L7:L26)/SUM(L7:L26)</f>
        <v>127</v>
      </c>
      <c r="N32" s="8"/>
      <c r="O32" s="45"/>
      <c r="P32" s="8" t="s">
        <v>33</v>
      </c>
      <c r="Q32" s="46">
        <f>SUMPRODUCT($C7:$C26,P7:P26)/SUM(P7:P26)</f>
        <v>121</v>
      </c>
      <c r="R32" s="8"/>
      <c r="S32" s="47"/>
      <c r="T32" s="8" t="s">
        <v>33</v>
      </c>
      <c r="U32" s="46">
        <f>SUMPRODUCT($C7:$C26,T7:T26)/SUM(T7:T26)</f>
        <v>105.5</v>
      </c>
      <c r="V32" s="39"/>
      <c r="W32" s="47"/>
      <c r="X32" s="8" t="s">
        <v>33</v>
      </c>
      <c r="Y32" s="46">
        <f>SUMPRODUCT($C7:$C26,X7:X26)/SUM(X7:X26)</f>
        <v>85</v>
      </c>
      <c r="Z32" s="39"/>
      <c r="AA32" s="47"/>
      <c r="AB32" s="8" t="s">
        <v>33</v>
      </c>
      <c r="AC32" s="46">
        <f>SUMPRODUCT($C7:$C26,AB7:AB26)/SUM(AB7:AB26)</f>
        <v>66.2</v>
      </c>
      <c r="AD32" s="39"/>
    </row>
    <row r="33" spans="1:30">
      <c r="A33" s="39"/>
      <c r="B33" s="39"/>
      <c r="C33" s="39"/>
      <c r="D33" s="39"/>
      <c r="E33" s="39"/>
      <c r="F33" s="44"/>
      <c r="G33" s="44"/>
      <c r="H33" s="44"/>
      <c r="I33" s="44"/>
      <c r="J33" s="44"/>
      <c r="K33" s="45"/>
      <c r="L33" s="8" t="s">
        <v>34</v>
      </c>
      <c r="M33" s="46">
        <f>M31-M32</f>
        <v>32.5</v>
      </c>
      <c r="N33" s="48">
        <f>SUM(N7:N26)</f>
        <v>162500</v>
      </c>
      <c r="O33" s="45"/>
      <c r="P33" s="8" t="s">
        <v>34</v>
      </c>
      <c r="Q33" s="46">
        <f>Q31-Q32</f>
        <v>26.97999999999999</v>
      </c>
      <c r="R33" s="48">
        <f>SUM(R7:R26)</f>
        <v>134900</v>
      </c>
      <c r="S33" s="47"/>
      <c r="T33" s="8" t="s">
        <v>34</v>
      </c>
      <c r="U33" s="46">
        <f>U31-U32</f>
        <v>13.799999999999997</v>
      </c>
      <c r="V33" s="48">
        <f>SUM(V7:V26)</f>
        <v>69000</v>
      </c>
      <c r="W33" s="47"/>
      <c r="X33" s="8" t="s">
        <v>34</v>
      </c>
      <c r="Y33" s="46">
        <f>Y31-Y32</f>
        <v>4.3599999999999994</v>
      </c>
      <c r="Z33" s="48">
        <f>SUM(Z7:Z26)</f>
        <v>21800</v>
      </c>
      <c r="AA33" s="47"/>
      <c r="AB33" s="8" t="s">
        <v>34</v>
      </c>
      <c r="AC33" s="46">
        <f>AC31-AC32</f>
        <v>0.48000000000000398</v>
      </c>
      <c r="AD33" s="48">
        <f>SUM(AD7:AD26)</f>
        <v>2400</v>
      </c>
    </row>
  </sheetData>
  <mergeCells count="3">
    <mergeCell ref="U1:V1"/>
    <mergeCell ref="Y1:Z1"/>
    <mergeCell ref="AC1:AD1"/>
  </mergeCells>
  <phoneticPr fontId="9" type="noConversion"/>
  <conditionalFormatting sqref="N33">
    <cfRule type="colorScale" priority="14">
      <colorScale>
        <cfvo type="min"/>
        <cfvo type="num" val="0"/>
        <cfvo type="max"/>
        <color rgb="FFFF7128"/>
        <color rgb="FFFFEB84"/>
        <color theme="9"/>
      </colorScale>
    </cfRule>
  </conditionalFormatting>
  <conditionalFormatting sqref="R33">
    <cfRule type="colorScale" priority="10">
      <colorScale>
        <cfvo type="min"/>
        <cfvo type="num" val="0"/>
        <cfvo type="max"/>
        <color rgb="FFFF7128"/>
        <color rgb="FFFFEB84"/>
        <color theme="9"/>
      </colorScale>
    </cfRule>
  </conditionalFormatting>
  <conditionalFormatting sqref="V33">
    <cfRule type="colorScale" priority="9">
      <colorScale>
        <cfvo type="min"/>
        <cfvo type="num" val="0"/>
        <cfvo type="max"/>
        <color rgb="FFFF7128"/>
        <color rgb="FFFFEB84"/>
        <color theme="9"/>
      </colorScale>
    </cfRule>
  </conditionalFormatting>
  <conditionalFormatting sqref="N7:N27">
    <cfRule type="dataBar" priority="7">
      <dataBar>
        <cfvo type="min"/>
        <cfvo type="max"/>
        <color rgb="FF63C384"/>
      </dataBar>
      <extLst>
        <ext xmlns:x14="http://schemas.microsoft.com/office/spreadsheetml/2009/9/main" uri="{B025F937-C7B1-47D3-B67F-A62EFF666E3E}">
          <x14:id>{3B690632-26E7-7846-B048-DC474571F676}</x14:id>
        </ext>
      </extLst>
    </cfRule>
  </conditionalFormatting>
  <conditionalFormatting sqref="R7:R27">
    <cfRule type="dataBar" priority="6">
      <dataBar>
        <cfvo type="min"/>
        <cfvo type="max"/>
        <color rgb="FF63C384"/>
      </dataBar>
      <extLst>
        <ext xmlns:x14="http://schemas.microsoft.com/office/spreadsheetml/2009/9/main" uri="{B025F937-C7B1-47D3-B67F-A62EFF666E3E}">
          <x14:id>{FA1F6224-A06F-C941-A64F-41803AD216C3}</x14:id>
        </ext>
      </extLst>
    </cfRule>
  </conditionalFormatting>
  <conditionalFormatting sqref="V7:V27">
    <cfRule type="dataBar" priority="5">
      <dataBar>
        <cfvo type="min"/>
        <cfvo type="max"/>
        <color rgb="FF63C384"/>
      </dataBar>
      <extLst>
        <ext xmlns:x14="http://schemas.microsoft.com/office/spreadsheetml/2009/9/main" uri="{B025F937-C7B1-47D3-B67F-A62EFF666E3E}">
          <x14:id>{1C27B211-DBFF-9F43-8985-FCB8EA2889E9}</x14:id>
        </ext>
      </extLst>
    </cfRule>
  </conditionalFormatting>
  <conditionalFormatting sqref="Z33">
    <cfRule type="colorScale" priority="4">
      <colorScale>
        <cfvo type="min"/>
        <cfvo type="num" val="0"/>
        <cfvo type="max"/>
        <color rgb="FFFF7128"/>
        <color rgb="FFFFEB84"/>
        <color theme="9"/>
      </colorScale>
    </cfRule>
  </conditionalFormatting>
  <conditionalFormatting sqref="Z7:Z27">
    <cfRule type="dataBar" priority="3">
      <dataBar>
        <cfvo type="min"/>
        <cfvo type="max"/>
        <color rgb="FF63C384"/>
      </dataBar>
      <extLst>
        <ext xmlns:x14="http://schemas.microsoft.com/office/spreadsheetml/2009/9/main" uri="{B025F937-C7B1-47D3-B67F-A62EFF666E3E}">
          <x14:id>{C62F83A2-05AE-42C2-91C1-603E20DB2E73}</x14:id>
        </ext>
      </extLst>
    </cfRule>
  </conditionalFormatting>
  <conditionalFormatting sqref="AD33">
    <cfRule type="colorScale" priority="2">
      <colorScale>
        <cfvo type="min"/>
        <cfvo type="num" val="0"/>
        <cfvo type="max"/>
        <color rgb="FFFF7128"/>
        <color rgb="FFFFEB84"/>
        <color theme="9"/>
      </colorScale>
    </cfRule>
  </conditionalFormatting>
  <conditionalFormatting sqref="AD7:AD27">
    <cfRule type="dataBar" priority="1">
      <dataBar>
        <cfvo type="min"/>
        <cfvo type="max"/>
        <color rgb="FF63C384"/>
      </dataBar>
      <extLst>
        <ext xmlns:x14="http://schemas.microsoft.com/office/spreadsheetml/2009/9/main" uri="{B025F937-C7B1-47D3-B67F-A62EFF666E3E}">
          <x14:id>{4B434698-F0EB-44E3-8EB6-09989498926B}</x14:id>
        </ext>
      </extLst>
    </cfRule>
  </conditionalFormatting>
  <hyperlinks>
    <hyperlink ref="A3" r:id="rId1" location="LMS536334" xr:uid="{220CCE30-9B68-41F3-BEF8-7A0D9850DCFA}"/>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dataBar" id="{3B690632-26E7-7846-B048-DC474571F676}">
            <x14:dataBar minLength="0" maxLength="100" border="1" negativeBarBorderColorSameAsPositive="0">
              <x14:cfvo type="autoMin"/>
              <x14:cfvo type="autoMax"/>
              <x14:borderColor rgb="FF63C384"/>
              <x14:negativeFillColor rgb="FFFF0000"/>
              <x14:negativeBorderColor rgb="FFFF0000"/>
              <x14:axisColor rgb="FF000000"/>
            </x14:dataBar>
          </x14:cfRule>
          <xm:sqref>N7:N27</xm:sqref>
        </x14:conditionalFormatting>
        <x14:conditionalFormatting xmlns:xm="http://schemas.microsoft.com/office/excel/2006/main">
          <x14:cfRule type="dataBar" id="{FA1F6224-A06F-C941-A64F-41803AD216C3}">
            <x14:dataBar minLength="0" maxLength="100" border="1" negativeBarBorderColorSameAsPositive="0">
              <x14:cfvo type="autoMin"/>
              <x14:cfvo type="autoMax"/>
              <x14:borderColor rgb="FF63C384"/>
              <x14:negativeFillColor rgb="FFFF0000"/>
              <x14:negativeBorderColor rgb="FFFF0000"/>
              <x14:axisColor rgb="FF000000"/>
            </x14:dataBar>
          </x14:cfRule>
          <xm:sqref>R7:R27</xm:sqref>
        </x14:conditionalFormatting>
        <x14:conditionalFormatting xmlns:xm="http://schemas.microsoft.com/office/excel/2006/main">
          <x14:cfRule type="dataBar" id="{1C27B211-DBFF-9F43-8985-FCB8EA2889E9}">
            <x14:dataBar minLength="0" maxLength="100" border="1" negativeBarBorderColorSameAsPositive="0">
              <x14:cfvo type="autoMin"/>
              <x14:cfvo type="autoMax"/>
              <x14:borderColor rgb="FF63C384"/>
              <x14:negativeFillColor rgb="FFFF0000"/>
              <x14:negativeBorderColor rgb="FFFF0000"/>
              <x14:axisColor rgb="FF000000"/>
            </x14:dataBar>
          </x14:cfRule>
          <xm:sqref>V7:V27</xm:sqref>
        </x14:conditionalFormatting>
        <x14:conditionalFormatting xmlns:xm="http://schemas.microsoft.com/office/excel/2006/main">
          <x14:cfRule type="dataBar" id="{C62F83A2-05AE-42C2-91C1-603E20DB2E73}">
            <x14:dataBar minLength="0" maxLength="100" border="1" negativeBarBorderColorSameAsPositive="0">
              <x14:cfvo type="autoMin"/>
              <x14:cfvo type="autoMax"/>
              <x14:borderColor rgb="FF63C384"/>
              <x14:negativeFillColor rgb="FFFF0000"/>
              <x14:negativeBorderColor rgb="FFFF0000"/>
              <x14:axisColor rgb="FF000000"/>
            </x14:dataBar>
          </x14:cfRule>
          <xm:sqref>Z7:Z27</xm:sqref>
        </x14:conditionalFormatting>
        <x14:conditionalFormatting xmlns:xm="http://schemas.microsoft.com/office/excel/2006/main">
          <x14:cfRule type="dataBar" id="{4B434698-F0EB-44E3-8EB6-09989498926B}">
            <x14:dataBar minLength="0" maxLength="100" border="1" negativeBarBorderColorSameAsPositive="0">
              <x14:cfvo type="autoMin"/>
              <x14:cfvo type="autoMax"/>
              <x14:borderColor rgb="FF63C384"/>
              <x14:negativeFillColor rgb="FFFF0000"/>
              <x14:negativeBorderColor rgb="FFFF0000"/>
              <x14:axisColor rgb="FF000000"/>
            </x14:dataBar>
          </x14:cfRule>
          <xm:sqref>AD7:AD27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7CF4FE17149E4495F42E64E4EE627C" ma:contentTypeVersion="10" ma:contentTypeDescription="Create a new document." ma:contentTypeScope="" ma:versionID="efc413175e4174dac146d2daea37bd73">
  <xsd:schema xmlns:xsd="http://www.w3.org/2001/XMLSchema" xmlns:xs="http://www.w3.org/2001/XMLSchema" xmlns:p="http://schemas.microsoft.com/office/2006/metadata/properties" xmlns:ns3="98d74dd6-a7e9-41b3-8dee-dddc56af839b" targetNamespace="http://schemas.microsoft.com/office/2006/metadata/properties" ma:root="true" ma:fieldsID="18f849f0dddc4fbd61fceca9d14d7464" ns3:_="">
    <xsd:import namespace="98d74dd6-a7e9-41b3-8dee-dddc56af839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d74dd6-a7e9-41b3-8dee-dddc56af83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2823D5-F211-4C82-9491-AEA058DC6CB1}">
  <ds:schemaRefs>
    <ds:schemaRef ds:uri="http://schemas.microsoft.com/office/2006/documentManagement/types"/>
    <ds:schemaRef ds:uri="http://schemas.openxmlformats.org/package/2006/metadata/core-properties"/>
    <ds:schemaRef ds:uri="http://purl.org/dc/elements/1.1/"/>
    <ds:schemaRef ds:uri="98d74dd6-a7e9-41b3-8dee-dddc56af839b"/>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04C7107-ECC4-49F3-ACAD-CF5D27BE8382}">
  <ds:schemaRefs>
    <ds:schemaRef ds:uri="http://schemas.microsoft.com/sharepoint/v3/contenttype/forms"/>
  </ds:schemaRefs>
</ds:datastoreItem>
</file>

<file path=customXml/itemProps3.xml><?xml version="1.0" encoding="utf-8"?>
<ds:datastoreItem xmlns:ds="http://schemas.openxmlformats.org/officeDocument/2006/customXml" ds:itemID="{2F134D01-2D09-4D81-803A-C096B25A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d74dd6-a7e9-41b3-8dee-dddc56af83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Fleet forecast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Sigurd Magnusson</dc:creator>
  <cp:lastModifiedBy>Sigurd Magnusson</cp:lastModifiedBy>
  <cp:lastPrinted>2021-01-13T21:33:21Z</cp:lastPrinted>
  <dcterms:created xsi:type="dcterms:W3CDTF">2020-12-15T02:11:59Z</dcterms:created>
  <dcterms:modified xsi:type="dcterms:W3CDTF">2022-11-23T03:09:03Z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0x0101005C7CF4FE17149E4495F42E64E4EE627C</vt:lpwstr>
  </property>
  <property fmtid="{D5CDD505-2E9C-101B-9397-08002B2CF9AE}" pid="3" name="Agency">
    <vt:lpwstr> </vt:lpwstr>
  </property>
  <property fmtid="{D5CDD505-2E9C-101B-9397-08002B2CF9AE}" pid="4" name="AuthorFirst">
    <vt:lpwstr>Sigurd</vt:lpwstr>
  </property>
  <property fmtid="{D5CDD505-2E9C-101B-9397-08002B2CF9AE}" pid="5" name="AuthorLast">
    <vt:lpwstr>Magnusson</vt:lpwstr>
  </property>
  <property fmtid="{D5CDD505-2E9C-101B-9397-08002B2CF9AE}" pid="6" name="DateCreated">
    <vt:lpwstr>07/07/2021</vt:lpwstr>
  </property>
  <property fmtid="{D5CDD505-2E9C-101B-9397-08002B2CF9AE}" pid="7" name="DateSent">
    <vt:lpwstr> </vt:lpwstr>
  </property>
  <property fmtid="{D5CDD505-2E9C-101B-9397-08002B2CF9AE}" pid="8" name="DocumentType">
    <vt:lpwstr>Briefing Paper</vt:lpwstr>
  </property>
  <property fmtid="{D5CDD505-2E9C-101B-9397-08002B2CF9AE}" pid="9" name="Hon Name of Minister">
    <vt:lpwstr>Hon Michael Wood</vt:lpwstr>
  </property>
  <property fmtid="{D5CDD505-2E9C-101B-9397-08002B2CF9AE}" pid="10" name="IncomingDate">
    <vt:lpwstr> </vt:lpwstr>
  </property>
  <property fmtid="{D5CDD505-2E9C-101B-9397-08002B2CF9AE}" pid="11" name="MEETING WITH XX ON SUBJECT">
    <vt:lpwstr>Clean Vehicles Bill decisions and approval for Ministerial consultation</vt:lpwstr>
  </property>
  <property fmtid="{D5CDD505-2E9C-101B-9397-08002B2CF9AE}" pid="12" name="Minister of XX">
    <vt:lpwstr>Minister of Transport</vt:lpwstr>
  </property>
  <property fmtid="{D5CDD505-2E9C-101B-9397-08002B2CF9AE}" pid="13" name="MinisterName">
    <vt:lpwstr>Hon Michael Wood</vt:lpwstr>
  </property>
  <property fmtid="{D5CDD505-2E9C-101B-9397-08002B2CF9AE}" pid="14" name="MinisterTitle">
    <vt:lpwstr>Minister of Transport</vt:lpwstr>
  </property>
  <property fmtid="{D5CDD505-2E9C-101B-9397-08002B2CF9AE}" pid="15" name="MinRating">
    <vt:lpwstr> </vt:lpwstr>
  </property>
  <property fmtid="{D5CDD505-2E9C-101B-9397-08002B2CF9AE}" pid="16" name="OCXXXX">
    <vt:lpwstr>OC210558</vt:lpwstr>
  </property>
  <property fmtid="{D5CDD505-2E9C-101B-9397-08002B2CF9AE}" pid="17" name="OIA REQUEST FROM XX ON (DESCRIBE IN A FEW WORDS)">
    <vt:lpwstr>Clean Vehicles Bill decisions and approval for Ministerial consultation</vt:lpwstr>
  </property>
  <property fmtid="{D5CDD505-2E9C-101B-9397-08002B2CF9AE}" pid="18" name="PQNumber">
    <vt:lpwstr> </vt:lpwstr>
  </property>
  <property fmtid="{D5CDD505-2E9C-101B-9397-08002B2CF9AE}" pid="19" name="PQType">
    <vt:lpwstr> </vt:lpwstr>
  </property>
  <property fmtid="{D5CDD505-2E9C-101B-9397-08002B2CF9AE}" pid="20" name="Reference">
    <vt:lpwstr>OC210558</vt:lpwstr>
  </property>
  <property fmtid="{D5CDD505-2E9C-101B-9397-08002B2CF9AE}" pid="21" name="REPEAT TITLE">
    <vt:lpwstr>Clean Vehicles Bill decisions and approval for Ministerial consultation</vt:lpwstr>
  </property>
  <property fmtid="{D5CDD505-2E9C-101B-9397-08002B2CF9AE}" pid="22" name="REPEAT TITLE OF BRIEFING">
    <vt:lpwstr>Clean Vehicles Bill decisions and approval for Ministerial consultation</vt:lpwstr>
  </property>
  <property fmtid="{D5CDD505-2E9C-101B-9397-08002B2CF9AE}" pid="23" name="ReqAddress">
    <vt:lpwstr> </vt:lpwstr>
  </property>
  <property fmtid="{D5CDD505-2E9C-101B-9397-08002B2CF9AE}" pid="24" name="ReqCity">
    <vt:lpwstr> </vt:lpwstr>
  </property>
  <property fmtid="{D5CDD505-2E9C-101B-9397-08002B2CF9AE}" pid="25" name="ReqFullName">
    <vt:lpwstr> </vt:lpwstr>
  </property>
  <property fmtid="{D5CDD505-2E9C-101B-9397-08002B2CF9AE}" pid="26" name="ReqOrganization">
    <vt:lpwstr> </vt:lpwstr>
  </property>
  <property fmtid="{D5CDD505-2E9C-101B-9397-08002B2CF9AE}" pid="27" name="ReqPost">
    <vt:lpwstr> </vt:lpwstr>
  </property>
  <property fmtid="{D5CDD505-2E9C-101B-9397-08002B2CF9AE}" pid="28" name="ReqSuburb">
    <vt:lpwstr> </vt:lpwstr>
  </property>
  <property fmtid="{D5CDD505-2E9C-101B-9397-08002B2CF9AE}" pid="29" name="TITLE OF BRIEFING">
    <vt:lpwstr>Clean Vehicles Bill decisions and approval for Ministerial consultation</vt:lpwstr>
  </property>
  <property fmtid="{D5CDD505-2E9C-101B-9397-08002B2CF9AE}" pid="30" name="TITLE OF EVENT">
    <vt:lpwstr>Clean Vehicles Bill decisions and approval for Ministerial consultation</vt:lpwstr>
  </property>
  <property fmtid="{D5CDD505-2E9C-101B-9397-08002B2CF9AE}" pid="31" name="TitleOfMinisterial">
    <vt:lpwstr>Clean Vehicles Bill decisions and approval for Ministerial consultation</vt:lpwstr>
  </property>
</Properties>
</file>